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talova\Desktop\Rozpočet 2023\"/>
    </mc:Choice>
  </mc:AlternateContent>
  <xr:revisionPtr revIDLastSave="0" documentId="13_ncr:1_{F731E3D3-568D-4B4A-A294-98FC1C074E2A}" xr6:coauthVersionLast="47" xr6:coauthVersionMax="47" xr10:uidLastSave="{00000000-0000-0000-0000-000000000000}"/>
  <bookViews>
    <workbookView xWindow="-120" yWindow="-120" windowWidth="25440" windowHeight="15390" tabRatio="936" xr2:uid="{00000000-000D-0000-FFFF-FFFF00000000}"/>
  </bookViews>
  <sheets>
    <sheet name="BV_2023_2025_SCHVÁLENÝ " sheetId="53" r:id="rId1"/>
    <sheet name="KV_2023_2025_SCHVÁLENÝ" sheetId="40" r:id="rId2"/>
    <sheet name="BP 2023_2025_SCHVÁLENÝ" sheetId="51" r:id="rId3"/>
    <sheet name="KP 2023_2025_SCHVÁLENÝ" sheetId="43" r:id="rId4"/>
    <sheet name="FOV_2023_2025_SCHVÁLENÝ" sheetId="44" r:id="rId5"/>
    <sheet name="FOP_2023_2025_SCHVÁLENÝ" sheetId="47" r:id="rId6"/>
    <sheet name="rekapitulácia" sheetId="48" r:id="rId7"/>
  </sheets>
  <definedNames>
    <definedName name="_xlnm._FilterDatabase" localSheetId="2" hidden="1">'BP 2023_2025_SCHVÁLENÝ'!$A$4:$L$141</definedName>
    <definedName name="_xlnm._FilterDatabase" localSheetId="0" hidden="1">'BV_2023_2025_SCHVÁLENÝ '!$A$6:$M$244</definedName>
    <definedName name="_xlnm.Print_Titles" localSheetId="2">'BP 2023_2025_SCHVÁLENÝ'!$1:$2</definedName>
    <definedName name="_xlnm.Print_Titles" localSheetId="0">'BV_2023_2025_SCHVÁLENÝ '!$1:$2</definedName>
    <definedName name="_xlnm.Print_Titles" localSheetId="1">KV_2023_2025_SCHVÁLENÝ!$1:$2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8" i="53" l="1"/>
  <c r="L188" i="53"/>
  <c r="M188" i="53"/>
  <c r="K205" i="53"/>
  <c r="L205" i="53"/>
  <c r="M205" i="53"/>
  <c r="K207" i="53"/>
  <c r="L207" i="53"/>
  <c r="L204" i="53" s="1"/>
  <c r="M207" i="53"/>
  <c r="K209" i="53"/>
  <c r="L209" i="53"/>
  <c r="M209" i="53"/>
  <c r="K190" i="53"/>
  <c r="L190" i="53"/>
  <c r="M190" i="53"/>
  <c r="H204" i="53"/>
  <c r="I204" i="53"/>
  <c r="J204" i="53"/>
  <c r="G204" i="53"/>
  <c r="K132" i="53"/>
  <c r="L132" i="53"/>
  <c r="M132" i="53"/>
  <c r="M204" i="53" l="1"/>
  <c r="K204" i="53"/>
  <c r="G121" i="51"/>
  <c r="H121" i="51"/>
  <c r="I121" i="51"/>
  <c r="J121" i="51"/>
  <c r="K121" i="51"/>
  <c r="L121" i="51"/>
  <c r="F121" i="51"/>
  <c r="G95" i="51"/>
  <c r="H95" i="51"/>
  <c r="I95" i="51"/>
  <c r="J95" i="51"/>
  <c r="K95" i="51"/>
  <c r="L95" i="51"/>
  <c r="F95" i="51"/>
  <c r="I5" i="51"/>
  <c r="J5" i="51"/>
  <c r="K5" i="51"/>
  <c r="L5" i="51"/>
  <c r="F3" i="43"/>
  <c r="G3" i="43"/>
  <c r="H3" i="43"/>
  <c r="I3" i="43"/>
  <c r="E3" i="43"/>
  <c r="H124" i="53"/>
  <c r="H123" i="53" s="1"/>
  <c r="I124" i="53"/>
  <c r="J124" i="53"/>
  <c r="K124" i="53"/>
  <c r="L124" i="53"/>
  <c r="M124" i="53"/>
  <c r="M123" i="53" s="1"/>
  <c r="G124" i="53"/>
  <c r="G123" i="53" s="1"/>
  <c r="H233" i="53"/>
  <c r="I233" i="53"/>
  <c r="J233" i="53"/>
  <c r="K233" i="53"/>
  <c r="L233" i="53"/>
  <c r="M233" i="53"/>
  <c r="G233" i="53"/>
  <c r="H15" i="40"/>
  <c r="I15" i="40"/>
  <c r="J15" i="40"/>
  <c r="K15" i="40"/>
  <c r="L15" i="40"/>
  <c r="M15" i="40"/>
  <c r="G15" i="40"/>
  <c r="H74" i="40"/>
  <c r="I74" i="40"/>
  <c r="J74" i="40"/>
  <c r="K74" i="40"/>
  <c r="L74" i="40"/>
  <c r="M74" i="40"/>
  <c r="G74" i="40"/>
  <c r="G44" i="51"/>
  <c r="H44" i="51"/>
  <c r="I44" i="51"/>
  <c r="J44" i="51"/>
  <c r="K44" i="51"/>
  <c r="L44" i="51"/>
  <c r="F44" i="51"/>
  <c r="F8" i="43"/>
  <c r="G8" i="43"/>
  <c r="H8" i="43"/>
  <c r="I8" i="43"/>
  <c r="J8" i="43"/>
  <c r="J3" i="43" s="1"/>
  <c r="K8" i="43"/>
  <c r="K3" i="43" s="1"/>
  <c r="E8" i="43"/>
  <c r="H54" i="40"/>
  <c r="I54" i="40"/>
  <c r="J54" i="40"/>
  <c r="K54" i="40"/>
  <c r="L54" i="40"/>
  <c r="M54" i="40"/>
  <c r="G54" i="40"/>
  <c r="H43" i="40"/>
  <c r="I43" i="40"/>
  <c r="J43" i="40"/>
  <c r="K43" i="40"/>
  <c r="L43" i="40"/>
  <c r="M43" i="40"/>
  <c r="G43" i="40"/>
  <c r="H22" i="40"/>
  <c r="I22" i="40"/>
  <c r="J22" i="40"/>
  <c r="K22" i="40"/>
  <c r="L22" i="40"/>
  <c r="M22" i="40"/>
  <c r="G22" i="40"/>
  <c r="G21" i="40" s="1"/>
  <c r="J190" i="53"/>
  <c r="J188" i="53"/>
  <c r="J209" i="53"/>
  <c r="J207" i="53"/>
  <c r="L123" i="53" l="1"/>
  <c r="K123" i="53"/>
  <c r="J123" i="53"/>
  <c r="I123" i="53"/>
  <c r="H148" i="53"/>
  <c r="I148" i="53"/>
  <c r="J148" i="53"/>
  <c r="K148" i="53"/>
  <c r="L148" i="53"/>
  <c r="M148" i="53"/>
  <c r="G148" i="53"/>
  <c r="H101" i="53"/>
  <c r="I101" i="53"/>
  <c r="J101" i="53"/>
  <c r="K101" i="53"/>
  <c r="L101" i="53"/>
  <c r="M101" i="53"/>
  <c r="G101" i="53"/>
  <c r="G93" i="51"/>
  <c r="H93" i="51"/>
  <c r="I93" i="51"/>
  <c r="J93" i="51"/>
  <c r="K93" i="51"/>
  <c r="L93" i="51"/>
  <c r="F93" i="51"/>
  <c r="H132" i="53"/>
  <c r="I132" i="53"/>
  <c r="J132" i="53"/>
  <c r="G132" i="53"/>
  <c r="H36" i="40" l="1"/>
  <c r="H35" i="40" s="1"/>
  <c r="I36" i="40"/>
  <c r="I35" i="40" s="1"/>
  <c r="J36" i="40"/>
  <c r="J35" i="40" s="1"/>
  <c r="K36" i="40"/>
  <c r="K35" i="40" s="1"/>
  <c r="L36" i="40"/>
  <c r="L35" i="40" s="1"/>
  <c r="M36" i="40"/>
  <c r="M35" i="40" s="1"/>
  <c r="G36" i="40"/>
  <c r="G35" i="40" s="1"/>
  <c r="G47" i="40"/>
  <c r="G46" i="40" s="1"/>
  <c r="H47" i="40"/>
  <c r="I47" i="40"/>
  <c r="I46" i="40" s="1"/>
  <c r="J47" i="40"/>
  <c r="K47" i="40"/>
  <c r="L47" i="40"/>
  <c r="M47" i="40"/>
  <c r="H27" i="40"/>
  <c r="I27" i="40"/>
  <c r="J27" i="40"/>
  <c r="K27" i="40"/>
  <c r="L27" i="40"/>
  <c r="M27" i="40"/>
  <c r="G27" i="40"/>
  <c r="E10" i="47"/>
  <c r="E9" i="47"/>
  <c r="E5" i="47"/>
  <c r="E4" i="47"/>
  <c r="E3" i="47" s="1"/>
  <c r="C10" i="47"/>
  <c r="C9" i="47"/>
  <c r="C5" i="47"/>
  <c r="C4" i="47"/>
  <c r="C3" i="47" s="1"/>
  <c r="H119" i="51"/>
  <c r="H117" i="51"/>
  <c r="H115" i="51"/>
  <c r="H113" i="51"/>
  <c r="H88" i="51"/>
  <c r="H78" i="51"/>
  <c r="H75" i="51"/>
  <c r="H73" i="51"/>
  <c r="H68" i="51"/>
  <c r="H41" i="51"/>
  <c r="H34" i="51"/>
  <c r="H28" i="51"/>
  <c r="H22" i="51"/>
  <c r="H20" i="51" s="1"/>
  <c r="H18" i="51" s="1"/>
  <c r="H11" i="51"/>
  <c r="H7" i="51"/>
  <c r="H5" i="51"/>
  <c r="F119" i="51"/>
  <c r="F117" i="51"/>
  <c r="F115" i="51"/>
  <c r="F113" i="51"/>
  <c r="F88" i="51"/>
  <c r="F78" i="51"/>
  <c r="F75" i="51"/>
  <c r="F73" i="51"/>
  <c r="F68" i="51"/>
  <c r="F41" i="51"/>
  <c r="F34" i="51"/>
  <c r="F28" i="51"/>
  <c r="F18" i="51"/>
  <c r="F11" i="51"/>
  <c r="F7" i="51"/>
  <c r="F5" i="51"/>
  <c r="G6" i="44"/>
  <c r="G5" i="44"/>
  <c r="G4" i="44" s="1"/>
  <c r="G3" i="44" s="1"/>
  <c r="E16" i="43"/>
  <c r="E4" i="43"/>
  <c r="I53" i="40"/>
  <c r="I52" i="40" s="1"/>
  <c r="G53" i="40"/>
  <c r="G52" i="40" s="1"/>
  <c r="H39" i="40"/>
  <c r="I39" i="40"/>
  <c r="J39" i="40"/>
  <c r="K39" i="40"/>
  <c r="L39" i="40"/>
  <c r="M39" i="40"/>
  <c r="G39" i="40"/>
  <c r="H25" i="40"/>
  <c r="I25" i="40"/>
  <c r="J25" i="40"/>
  <c r="K25" i="40"/>
  <c r="L25" i="40"/>
  <c r="M25" i="40"/>
  <c r="G25" i="40"/>
  <c r="H18" i="40"/>
  <c r="I18" i="40"/>
  <c r="I17" i="40" s="1"/>
  <c r="J18" i="40"/>
  <c r="K18" i="40"/>
  <c r="L18" i="40"/>
  <c r="M18" i="40"/>
  <c r="G18" i="40"/>
  <c r="G17" i="40" s="1"/>
  <c r="H5" i="40"/>
  <c r="I5" i="40"/>
  <c r="I4" i="40" s="1"/>
  <c r="J5" i="40"/>
  <c r="K5" i="40"/>
  <c r="L5" i="40"/>
  <c r="M5" i="40"/>
  <c r="G5" i="40"/>
  <c r="G4" i="40" s="1"/>
  <c r="H41" i="53"/>
  <c r="I41" i="53"/>
  <c r="J41" i="53"/>
  <c r="K41" i="53"/>
  <c r="L41" i="53"/>
  <c r="M41" i="53"/>
  <c r="G41" i="53"/>
  <c r="H15" i="53"/>
  <c r="I15" i="53"/>
  <c r="J15" i="53"/>
  <c r="K15" i="53"/>
  <c r="L15" i="53"/>
  <c r="M15" i="53"/>
  <c r="G15" i="53"/>
  <c r="I77" i="40"/>
  <c r="I73" i="40"/>
  <c r="I72" i="40" s="1"/>
  <c r="I70" i="40"/>
  <c r="I65" i="40"/>
  <c r="I62" i="40"/>
  <c r="I61" i="40"/>
  <c r="I60" i="40"/>
  <c r="I11" i="40"/>
  <c r="I10" i="40" s="1"/>
  <c r="I9" i="40" s="1"/>
  <c r="G78" i="40"/>
  <c r="G77" i="40" s="1"/>
  <c r="G73" i="40"/>
  <c r="G72" i="40" s="1"/>
  <c r="G70" i="40"/>
  <c r="G65" i="40"/>
  <c r="G62" i="40"/>
  <c r="G61" i="40" s="1"/>
  <c r="G60" i="40" s="1"/>
  <c r="G11" i="40"/>
  <c r="G10" i="40" s="1"/>
  <c r="G9" i="40" s="1"/>
  <c r="I243" i="53"/>
  <c r="I242" i="53"/>
  <c r="I237" i="53"/>
  <c r="I236" i="53"/>
  <c r="I231" i="53"/>
  <c r="I229" i="53"/>
  <c r="I224" i="53"/>
  <c r="I219" i="53"/>
  <c r="I215" i="53"/>
  <c r="I212" i="53"/>
  <c r="I201" i="53"/>
  <c r="I196" i="53"/>
  <c r="I195" i="53"/>
  <c r="I193" i="53"/>
  <c r="I187" i="53"/>
  <c r="I185" i="53"/>
  <c r="I183" i="53"/>
  <c r="I178" i="53"/>
  <c r="I171" i="53"/>
  <c r="I144" i="53"/>
  <c r="I139" i="53"/>
  <c r="I138" i="53" s="1"/>
  <c r="I135" i="53"/>
  <c r="I130" i="53"/>
  <c r="I127" i="53"/>
  <c r="I121" i="53"/>
  <c r="I120" i="53" s="1"/>
  <c r="I118" i="53"/>
  <c r="I116" i="53"/>
  <c r="I114" i="53"/>
  <c r="I113" i="53" s="1"/>
  <c r="I111" i="53"/>
  <c r="I109" i="53"/>
  <c r="I106" i="53"/>
  <c r="I99" i="53"/>
  <c r="I94" i="53"/>
  <c r="I90" i="53"/>
  <c r="I86" i="53"/>
  <c r="I84" i="53"/>
  <c r="I79" i="53"/>
  <c r="I74" i="53"/>
  <c r="I72" i="53"/>
  <c r="I70" i="53"/>
  <c r="I68" i="53"/>
  <c r="I66" i="53"/>
  <c r="I64" i="53"/>
  <c r="I62" i="53"/>
  <c r="I60" i="53"/>
  <c r="I58" i="53"/>
  <c r="I56" i="53"/>
  <c r="I51" i="53"/>
  <c r="I48" i="53"/>
  <c r="I46" i="53"/>
  <c r="I44" i="53"/>
  <c r="I38" i="53"/>
  <c r="I36" i="53"/>
  <c r="I33" i="53"/>
  <c r="I28" i="53"/>
  <c r="I24" i="53"/>
  <c r="I18" i="53"/>
  <c r="I13" i="53"/>
  <c r="I11" i="53"/>
  <c r="I6" i="53"/>
  <c r="G243" i="53"/>
  <c r="G242" i="53"/>
  <c r="G237" i="53"/>
  <c r="G236" i="53"/>
  <c r="G231" i="53"/>
  <c r="G229" i="53"/>
  <c r="G224" i="53"/>
  <c r="G219" i="53"/>
  <c r="G215" i="53"/>
  <c r="G212" i="53"/>
  <c r="G209" i="53"/>
  <c r="G207" i="53"/>
  <c r="G205" i="53"/>
  <c r="G201" i="53"/>
  <c r="G196" i="53"/>
  <c r="G195" i="53"/>
  <c r="G193" i="53"/>
  <c r="G190" i="53"/>
  <c r="G188" i="53"/>
  <c r="G185" i="53"/>
  <c r="G183" i="53"/>
  <c r="G178" i="53"/>
  <c r="G171" i="53"/>
  <c r="G144" i="53"/>
  <c r="G139" i="53"/>
  <c r="G138" i="53" s="1"/>
  <c r="G135" i="53"/>
  <c r="G130" i="53"/>
  <c r="G127" i="53"/>
  <c r="G121" i="53"/>
  <c r="G120" i="53" s="1"/>
  <c r="G118" i="53"/>
  <c r="G116" i="53"/>
  <c r="G114" i="53"/>
  <c r="G113" i="53" s="1"/>
  <c r="G111" i="53"/>
  <c r="G109" i="53"/>
  <c r="G106" i="53"/>
  <c r="G99" i="53"/>
  <c r="G94" i="53"/>
  <c r="G90" i="53"/>
  <c r="G86" i="53"/>
  <c r="G84" i="53"/>
  <c r="G79" i="53"/>
  <c r="G74" i="53"/>
  <c r="G72" i="53"/>
  <c r="G70" i="53"/>
  <c r="G68" i="53"/>
  <c r="G66" i="53"/>
  <c r="G64" i="53"/>
  <c r="G62" i="53"/>
  <c r="G60" i="53"/>
  <c r="G58" i="53"/>
  <c r="G56" i="53"/>
  <c r="G51" i="53"/>
  <c r="G48" i="53"/>
  <c r="G46" i="53"/>
  <c r="G44" i="53"/>
  <c r="G38" i="53"/>
  <c r="G36" i="53"/>
  <c r="G33" i="53"/>
  <c r="G28" i="53"/>
  <c r="G24" i="53"/>
  <c r="G18" i="53"/>
  <c r="G13" i="53"/>
  <c r="G11" i="53"/>
  <c r="G6" i="53"/>
  <c r="H3" i="47"/>
  <c r="I3" i="47"/>
  <c r="H4" i="47"/>
  <c r="I4" i="47"/>
  <c r="G211" i="53" l="1"/>
  <c r="G192" i="53"/>
  <c r="I218" i="53"/>
  <c r="I217" i="53" s="1"/>
  <c r="E7" i="43"/>
  <c r="I17" i="53"/>
  <c r="I192" i="53"/>
  <c r="H87" i="51"/>
  <c r="H86" i="51" s="1"/>
  <c r="F87" i="51"/>
  <c r="F86" i="51" s="1"/>
  <c r="I50" i="53"/>
  <c r="I43" i="53" s="1"/>
  <c r="G17" i="53"/>
  <c r="G218" i="53"/>
  <c r="H43" i="51"/>
  <c r="H27" i="51" s="1"/>
  <c r="H17" i="51" s="1"/>
  <c r="F4" i="51"/>
  <c r="H4" i="51"/>
  <c r="F43" i="51"/>
  <c r="F27" i="51" s="1"/>
  <c r="F17" i="51" s="1"/>
  <c r="G108" i="53"/>
  <c r="G5" i="53"/>
  <c r="G83" i="53"/>
  <c r="I5" i="53"/>
  <c r="G64" i="40"/>
  <c r="G24" i="40"/>
  <c r="I24" i="40"/>
  <c r="I21" i="40" s="1"/>
  <c r="I64" i="40"/>
  <c r="G38" i="40"/>
  <c r="I38" i="40"/>
  <c r="G35" i="53"/>
  <c r="G27" i="53" s="1"/>
  <c r="G98" i="53"/>
  <c r="G187" i="53"/>
  <c r="I108" i="53"/>
  <c r="I235" i="53"/>
  <c r="I98" i="53"/>
  <c r="I177" i="53"/>
  <c r="I176" i="53" s="1"/>
  <c r="G50" i="53"/>
  <c r="G43" i="53" s="1"/>
  <c r="G177" i="53"/>
  <c r="G235" i="53"/>
  <c r="I35" i="53"/>
  <c r="I27" i="53" s="1"/>
  <c r="I83" i="53"/>
  <c r="I211" i="53"/>
  <c r="I126" i="53"/>
  <c r="G126" i="53"/>
  <c r="H65" i="40"/>
  <c r="J65" i="40"/>
  <c r="K65" i="40"/>
  <c r="L65" i="40"/>
  <c r="M65" i="40"/>
  <c r="I4" i="53" l="1"/>
  <c r="I3" i="53" s="1"/>
  <c r="G3" i="40"/>
  <c r="I3" i="40"/>
  <c r="G4" i="53"/>
  <c r="H3" i="51"/>
  <c r="F3" i="51"/>
  <c r="G176" i="53"/>
  <c r="H17" i="40"/>
  <c r="J17" i="40"/>
  <c r="K17" i="40"/>
  <c r="L17" i="40"/>
  <c r="M17" i="40"/>
  <c r="G115" i="51" l="1"/>
  <c r="I115" i="51"/>
  <c r="J115" i="51"/>
  <c r="K115" i="51"/>
  <c r="L115" i="51"/>
  <c r="I117" i="51" l="1"/>
  <c r="J117" i="51"/>
  <c r="K117" i="51"/>
  <c r="L117" i="51"/>
  <c r="J28" i="51" l="1"/>
  <c r="K28" i="51"/>
  <c r="L28" i="51"/>
  <c r="G28" i="51"/>
  <c r="I28" i="51"/>
  <c r="K16" i="43"/>
  <c r="J16" i="43"/>
  <c r="I16" i="43"/>
  <c r="H16" i="43"/>
  <c r="G16" i="43"/>
  <c r="F16" i="43"/>
  <c r="F7" i="43" s="1"/>
  <c r="H7" i="43" l="1"/>
  <c r="J46" i="40" l="1"/>
  <c r="K46" i="40"/>
  <c r="L46" i="40"/>
  <c r="M46" i="40"/>
  <c r="H46" i="40"/>
  <c r="M4" i="40"/>
  <c r="L4" i="40"/>
  <c r="K4" i="40"/>
  <c r="J4" i="40"/>
  <c r="H4" i="40"/>
  <c r="H53" i="40"/>
  <c r="H52" i="40" s="1"/>
  <c r="J53" i="40"/>
  <c r="J52" i="40" s="1"/>
  <c r="K53" i="40"/>
  <c r="K52" i="40" s="1"/>
  <c r="L53" i="40"/>
  <c r="L52" i="40" s="1"/>
  <c r="M53" i="40"/>
  <c r="M52" i="40" s="1"/>
  <c r="M78" i="40"/>
  <c r="M77" i="40" s="1"/>
  <c r="L78" i="40"/>
  <c r="L77" i="40" s="1"/>
  <c r="K77" i="40"/>
  <c r="J77" i="40"/>
  <c r="H77" i="40"/>
  <c r="L119" i="51" l="1"/>
  <c r="G119" i="51"/>
  <c r="I119" i="51"/>
  <c r="J119" i="51"/>
  <c r="K119" i="51"/>
  <c r="G117" i="51"/>
  <c r="G113" i="51"/>
  <c r="I113" i="51"/>
  <c r="J113" i="51"/>
  <c r="K113" i="51"/>
  <c r="L113" i="51"/>
  <c r="G75" i="51"/>
  <c r="I75" i="51"/>
  <c r="J75" i="51"/>
  <c r="K75" i="51"/>
  <c r="L75" i="51"/>
  <c r="G7" i="43" l="1"/>
  <c r="I7" i="43"/>
  <c r="J7" i="43"/>
  <c r="K7" i="43"/>
  <c r="M70" i="40"/>
  <c r="M64" i="40" s="1"/>
  <c r="L70" i="40"/>
  <c r="L64" i="40" s="1"/>
  <c r="K70" i="40"/>
  <c r="K64" i="40" s="1"/>
  <c r="J70" i="40"/>
  <c r="J64" i="40" s="1"/>
  <c r="H70" i="40"/>
  <c r="H64" i="40" s="1"/>
  <c r="H11" i="40"/>
  <c r="J11" i="40"/>
  <c r="K11" i="40"/>
  <c r="L11" i="40"/>
  <c r="M11" i="40"/>
  <c r="H28" i="53"/>
  <c r="J28" i="53"/>
  <c r="K28" i="53"/>
  <c r="L28" i="53"/>
  <c r="M28" i="53"/>
  <c r="H201" i="53"/>
  <c r="J201" i="53"/>
  <c r="K201" i="53"/>
  <c r="L201" i="53"/>
  <c r="M201" i="53"/>
  <c r="G78" i="51" l="1"/>
  <c r="I78" i="51"/>
  <c r="J78" i="51"/>
  <c r="K78" i="51"/>
  <c r="L78" i="51"/>
  <c r="D10" i="47"/>
  <c r="F4" i="43"/>
  <c r="I6" i="44"/>
  <c r="J6" i="44"/>
  <c r="K6" i="44"/>
  <c r="L6" i="44"/>
  <c r="M6" i="44"/>
  <c r="H6" i="44"/>
  <c r="H62" i="40"/>
  <c r="H190" i="53" l="1"/>
  <c r="J171" i="53"/>
  <c r="K171" i="53"/>
  <c r="L171" i="53"/>
  <c r="M171" i="53"/>
  <c r="H171" i="53"/>
  <c r="H139" i="53"/>
  <c r="J139" i="53"/>
  <c r="K139" i="53"/>
  <c r="L139" i="53"/>
  <c r="M139" i="53"/>
  <c r="H135" i="53"/>
  <c r="J135" i="53"/>
  <c r="K135" i="53"/>
  <c r="L135" i="53"/>
  <c r="M135" i="53"/>
  <c r="H121" i="53"/>
  <c r="H120" i="53" s="1"/>
  <c r="J121" i="53"/>
  <c r="J120" i="53" s="1"/>
  <c r="K121" i="53"/>
  <c r="K120" i="53" s="1"/>
  <c r="L121" i="53"/>
  <c r="L120" i="53" s="1"/>
  <c r="M121" i="53"/>
  <c r="M120" i="53" s="1"/>
  <c r="H72" i="53" l="1"/>
  <c r="J72" i="53"/>
  <c r="K72" i="53"/>
  <c r="L72" i="53"/>
  <c r="M72" i="53"/>
  <c r="H114" i="53" l="1"/>
  <c r="J114" i="53"/>
  <c r="K114" i="53"/>
  <c r="L114" i="53"/>
  <c r="M114" i="53"/>
  <c r="M109" i="53" l="1"/>
  <c r="L109" i="53"/>
  <c r="K109" i="53"/>
  <c r="J109" i="53"/>
  <c r="H109" i="53"/>
  <c r="G88" i="51" l="1"/>
  <c r="G87" i="51" s="1"/>
  <c r="G86" i="51" s="1"/>
  <c r="I88" i="51"/>
  <c r="I87" i="51" s="1"/>
  <c r="I86" i="51" s="1"/>
  <c r="J88" i="51"/>
  <c r="J87" i="51" s="1"/>
  <c r="J86" i="51" s="1"/>
  <c r="K88" i="51"/>
  <c r="K87" i="51" s="1"/>
  <c r="K86" i="51" s="1"/>
  <c r="L88" i="51"/>
  <c r="L87" i="51" s="1"/>
  <c r="L86" i="51" s="1"/>
  <c r="G73" i="51" l="1"/>
  <c r="I73" i="51"/>
  <c r="J73" i="51"/>
  <c r="K73" i="51"/>
  <c r="L73" i="51"/>
  <c r="F10" i="47" l="1"/>
  <c r="K24" i="40" l="1"/>
  <c r="K21" i="40" s="1"/>
  <c r="G5" i="43" l="1"/>
  <c r="G4" i="43" s="1"/>
  <c r="H5" i="43"/>
  <c r="H4" i="43" s="1"/>
  <c r="I5" i="43"/>
  <c r="I4" i="43" s="1"/>
  <c r="J5" i="43"/>
  <c r="J4" i="43" s="1"/>
  <c r="K5" i="43"/>
  <c r="K4" i="43" s="1"/>
  <c r="J5" i="44" l="1"/>
  <c r="J4" i="44" s="1"/>
  <c r="H5" i="44"/>
  <c r="H4" i="44" s="1"/>
  <c r="I4" i="44"/>
  <c r="H106" i="53" l="1"/>
  <c r="J106" i="53"/>
  <c r="K106" i="53"/>
  <c r="L106" i="53"/>
  <c r="M106" i="53"/>
  <c r="H99" i="53"/>
  <c r="J99" i="53"/>
  <c r="K99" i="53"/>
  <c r="L99" i="53"/>
  <c r="M99" i="53"/>
  <c r="M98" i="53" l="1"/>
  <c r="L98" i="53"/>
  <c r="H98" i="53"/>
  <c r="K98" i="53"/>
  <c r="J98" i="53"/>
  <c r="L41" i="51" l="1"/>
  <c r="K41" i="51"/>
  <c r="J41" i="51"/>
  <c r="I41" i="51"/>
  <c r="L24" i="40" l="1"/>
  <c r="L21" i="40" s="1"/>
  <c r="M24" i="40"/>
  <c r="M21" i="40" s="1"/>
  <c r="H84" i="53" l="1"/>
  <c r="J84" i="53"/>
  <c r="K84" i="53"/>
  <c r="L84" i="53"/>
  <c r="M84" i="53"/>
  <c r="J62" i="40" l="1"/>
  <c r="J61" i="40" s="1"/>
  <c r="J60" i="40" s="1"/>
  <c r="M62" i="40"/>
  <c r="L62" i="40"/>
  <c r="K62" i="40"/>
  <c r="H61" i="40"/>
  <c r="H60" i="40" s="1"/>
  <c r="M61" i="40"/>
  <c r="L61" i="40"/>
  <c r="K61" i="40"/>
  <c r="M60" i="40"/>
  <c r="L60" i="40"/>
  <c r="K60" i="40"/>
  <c r="J38" i="40" l="1"/>
  <c r="H209" i="53" l="1"/>
  <c r="H73" i="40" l="1"/>
  <c r="I22" i="51"/>
  <c r="I20" i="51" s="1"/>
  <c r="J22" i="51"/>
  <c r="J20" i="51" s="1"/>
  <c r="K22" i="51"/>
  <c r="K20" i="51" s="1"/>
  <c r="L22" i="51"/>
  <c r="L20" i="51" s="1"/>
  <c r="H24" i="40"/>
  <c r="H21" i="40" s="1"/>
  <c r="L11" i="51" l="1"/>
  <c r="K11" i="51"/>
  <c r="J11" i="51"/>
  <c r="I11" i="51"/>
  <c r="G11" i="51"/>
  <c r="M215" i="53" l="1"/>
  <c r="L215" i="53"/>
  <c r="K215" i="53"/>
  <c r="J215" i="53"/>
  <c r="H215" i="53"/>
  <c r="H243" i="53" l="1"/>
  <c r="H242" i="53"/>
  <c r="H237" i="53"/>
  <c r="H236" i="53"/>
  <c r="H231" i="53"/>
  <c r="H229" i="53"/>
  <c r="H224" i="53"/>
  <c r="H219" i="53"/>
  <c r="H212" i="53"/>
  <c r="H207" i="53"/>
  <c r="H205" i="53"/>
  <c r="H196" i="53"/>
  <c r="H195" i="53"/>
  <c r="H193" i="53"/>
  <c r="H188" i="53"/>
  <c r="H185" i="53"/>
  <c r="H183" i="53"/>
  <c r="H178" i="53"/>
  <c r="H144" i="53"/>
  <c r="H138" i="53"/>
  <c r="H130" i="53"/>
  <c r="H127" i="53"/>
  <c r="H118" i="53"/>
  <c r="H116" i="53"/>
  <c r="H113" i="53" s="1"/>
  <c r="H111" i="53"/>
  <c r="H94" i="53"/>
  <c r="H90" i="53"/>
  <c r="H86" i="53"/>
  <c r="H79" i="53"/>
  <c r="H74" i="53"/>
  <c r="H70" i="53"/>
  <c r="H68" i="53"/>
  <c r="H66" i="53"/>
  <c r="H64" i="53"/>
  <c r="H62" i="53"/>
  <c r="H60" i="53"/>
  <c r="H58" i="53"/>
  <c r="H56" i="53"/>
  <c r="H51" i="53"/>
  <c r="H48" i="53"/>
  <c r="H46" i="53"/>
  <c r="H44" i="53"/>
  <c r="H38" i="53"/>
  <c r="H36" i="53"/>
  <c r="H33" i="53"/>
  <c r="H24" i="53"/>
  <c r="H18" i="53"/>
  <c r="H13" i="53"/>
  <c r="H11" i="53"/>
  <c r="H6" i="53"/>
  <c r="H177" i="53" l="1"/>
  <c r="H192" i="53"/>
  <c r="H83" i="53"/>
  <c r="H50" i="53"/>
  <c r="H43" i="53" s="1"/>
  <c r="H126" i="53"/>
  <c r="H17" i="53"/>
  <c r="H5" i="53"/>
  <c r="H218" i="53"/>
  <c r="H217" i="53" s="1"/>
  <c r="H108" i="53"/>
  <c r="H235" i="53"/>
  <c r="H211" i="53"/>
  <c r="H35" i="53"/>
  <c r="H27" i="53" s="1"/>
  <c r="H187" i="53"/>
  <c r="H176" i="53" l="1"/>
  <c r="H4" i="53"/>
  <c r="H3" i="53" s="1"/>
  <c r="H38" i="40"/>
  <c r="J73" i="40"/>
  <c r="K73" i="40"/>
  <c r="L73" i="40"/>
  <c r="M73" i="40"/>
  <c r="J127" i="53" l="1"/>
  <c r="D5" i="47" l="1"/>
  <c r="D4" i="47" s="1"/>
  <c r="F5" i="47"/>
  <c r="F4" i="47" s="1"/>
  <c r="F3" i="47" s="1"/>
  <c r="G5" i="47"/>
  <c r="G4" i="47" s="1"/>
  <c r="G3" i="47" s="1"/>
  <c r="H7" i="47"/>
  <c r="H5" i="47" s="1"/>
  <c r="I7" i="47"/>
  <c r="I5" i="47" s="1"/>
  <c r="D9" i="47"/>
  <c r="F9" i="47"/>
  <c r="G10" i="47"/>
  <c r="G9" i="47" s="1"/>
  <c r="H10" i="47"/>
  <c r="H9" i="47" s="1"/>
  <c r="I10" i="47"/>
  <c r="I9" i="47" s="1"/>
  <c r="D3" i="47" l="1"/>
  <c r="M10" i="40"/>
  <c r="M9" i="40" s="1"/>
  <c r="L10" i="40"/>
  <c r="L9" i="40" s="1"/>
  <c r="K10" i="40"/>
  <c r="K9" i="40" s="1"/>
  <c r="J10" i="40"/>
  <c r="J9" i="40" s="1"/>
  <c r="H10" i="40"/>
  <c r="H9" i="40" s="1"/>
  <c r="J144" i="53" l="1"/>
  <c r="J6" i="53" l="1"/>
  <c r="J24" i="40" l="1"/>
  <c r="J21" i="40" l="1"/>
  <c r="K127" i="53"/>
  <c r="L127" i="53"/>
  <c r="M127" i="53"/>
  <c r="J72" i="40" l="1"/>
  <c r="J3" i="40" s="1"/>
  <c r="G18" i="51" l="1"/>
  <c r="I18" i="51"/>
  <c r="J18" i="51"/>
  <c r="K18" i="51"/>
  <c r="L18" i="51"/>
  <c r="G34" i="51"/>
  <c r="I34" i="51"/>
  <c r="J34" i="51"/>
  <c r="K34" i="51"/>
  <c r="L34" i="51"/>
  <c r="J79" i="53" l="1"/>
  <c r="K79" i="53"/>
  <c r="L79" i="53"/>
  <c r="M79" i="53"/>
  <c r="J138" i="53"/>
  <c r="K138" i="53"/>
  <c r="L138" i="53"/>
  <c r="M138" i="53"/>
  <c r="J196" i="53"/>
  <c r="K196" i="53"/>
  <c r="L196" i="53"/>
  <c r="M196" i="53"/>
  <c r="K72" i="40" l="1"/>
  <c r="J243" i="53" l="1"/>
  <c r="K243" i="53"/>
  <c r="L243" i="53"/>
  <c r="M243" i="53"/>
  <c r="J237" i="53"/>
  <c r="K237" i="53"/>
  <c r="L237" i="53"/>
  <c r="M237" i="53"/>
  <c r="K38" i="40" l="1"/>
  <c r="K3" i="40" s="1"/>
  <c r="M74" i="53" l="1"/>
  <c r="L74" i="53"/>
  <c r="K74" i="53"/>
  <c r="J74" i="53"/>
  <c r="J68" i="51" l="1"/>
  <c r="J43" i="51" s="1"/>
  <c r="J27" i="51" s="1"/>
  <c r="K68" i="51"/>
  <c r="K43" i="51" s="1"/>
  <c r="K27" i="51" s="1"/>
  <c r="L68" i="51"/>
  <c r="L43" i="51" s="1"/>
  <c r="L27" i="51" s="1"/>
  <c r="K7" i="51"/>
  <c r="L7" i="51"/>
  <c r="J7" i="51"/>
  <c r="K242" i="53"/>
  <c r="L242" i="53"/>
  <c r="M242" i="53"/>
  <c r="K236" i="53"/>
  <c r="L236" i="53"/>
  <c r="M236" i="53"/>
  <c r="K231" i="53"/>
  <c r="L231" i="53"/>
  <c r="M231" i="53"/>
  <c r="K229" i="53"/>
  <c r="L229" i="53"/>
  <c r="M229" i="53"/>
  <c r="K224" i="53"/>
  <c r="L224" i="53"/>
  <c r="M224" i="53"/>
  <c r="K219" i="53"/>
  <c r="L219" i="53"/>
  <c r="M219" i="53"/>
  <c r="K212" i="53"/>
  <c r="L212" i="53"/>
  <c r="M212" i="53"/>
  <c r="K195" i="53"/>
  <c r="L195" i="53"/>
  <c r="M195" i="53"/>
  <c r="K193" i="53"/>
  <c r="L193" i="53"/>
  <c r="M193" i="53"/>
  <c r="K185" i="53"/>
  <c r="L185" i="53"/>
  <c r="M185" i="53"/>
  <c r="K183" i="53"/>
  <c r="L183" i="53"/>
  <c r="M183" i="53"/>
  <c r="K178" i="53"/>
  <c r="L178" i="53"/>
  <c r="M178" i="53"/>
  <c r="K144" i="53"/>
  <c r="L144" i="53"/>
  <c r="M144" i="53"/>
  <c r="K130" i="53"/>
  <c r="L130" i="53"/>
  <c r="M130" i="53"/>
  <c r="K118" i="53"/>
  <c r="L118" i="53"/>
  <c r="M118" i="53"/>
  <c r="K116" i="53"/>
  <c r="K113" i="53" s="1"/>
  <c r="L116" i="53"/>
  <c r="L113" i="53" s="1"/>
  <c r="M116" i="53"/>
  <c r="K111" i="53"/>
  <c r="L111" i="53"/>
  <c r="M111" i="53"/>
  <c r="L86" i="53"/>
  <c r="M86" i="53"/>
  <c r="K70" i="53"/>
  <c r="L70" i="53"/>
  <c r="M70" i="53"/>
  <c r="K68" i="53"/>
  <c r="L68" i="53"/>
  <c r="M68" i="53"/>
  <c r="K66" i="53"/>
  <c r="L66" i="53"/>
  <c r="M66" i="53"/>
  <c r="K64" i="53"/>
  <c r="L64" i="53"/>
  <c r="M64" i="53"/>
  <c r="K62" i="53"/>
  <c r="L62" i="53"/>
  <c r="M62" i="53"/>
  <c r="K60" i="53"/>
  <c r="L60" i="53"/>
  <c r="M60" i="53"/>
  <c r="K58" i="53"/>
  <c r="L58" i="53"/>
  <c r="M58" i="53"/>
  <c r="K56" i="53"/>
  <c r="L56" i="53"/>
  <c r="M56" i="53"/>
  <c r="K51" i="53"/>
  <c r="L51" i="53"/>
  <c r="M51" i="53"/>
  <c r="K48" i="53"/>
  <c r="L48" i="53"/>
  <c r="M48" i="53"/>
  <c r="K46" i="53"/>
  <c r="L46" i="53"/>
  <c r="M46" i="53"/>
  <c r="K44" i="53"/>
  <c r="L44" i="53"/>
  <c r="M44" i="53"/>
  <c r="K38" i="53"/>
  <c r="L38" i="53"/>
  <c r="M38" i="53"/>
  <c r="K36" i="53"/>
  <c r="L36" i="53"/>
  <c r="M36" i="53"/>
  <c r="K33" i="53"/>
  <c r="L33" i="53"/>
  <c r="M33" i="53"/>
  <c r="K24" i="53"/>
  <c r="L24" i="53"/>
  <c r="M24" i="53"/>
  <c r="K18" i="53"/>
  <c r="L18" i="53"/>
  <c r="M18" i="53"/>
  <c r="K13" i="53"/>
  <c r="L13" i="53"/>
  <c r="M13" i="53"/>
  <c r="L11" i="53"/>
  <c r="M11" i="53"/>
  <c r="K11" i="53"/>
  <c r="L6" i="53"/>
  <c r="M6" i="53"/>
  <c r="K6" i="53"/>
  <c r="M113" i="53" l="1"/>
  <c r="K126" i="53"/>
  <c r="M177" i="53"/>
  <c r="L177" i="53"/>
  <c r="K177" i="53"/>
  <c r="M50" i="53"/>
  <c r="M43" i="53" s="1"/>
  <c r="L50" i="53"/>
  <c r="L43" i="53" s="1"/>
  <c r="K50" i="53"/>
  <c r="K43" i="53" s="1"/>
  <c r="M17" i="53"/>
  <c r="K17" i="53"/>
  <c r="L17" i="53"/>
  <c r="M235" i="53"/>
  <c r="K235" i="53"/>
  <c r="L235" i="53"/>
  <c r="L4" i="51"/>
  <c r="K5" i="53"/>
  <c r="L211" i="53"/>
  <c r="L187" i="53"/>
  <c r="L218" i="53"/>
  <c r="L217" i="53" s="1"/>
  <c r="K4" i="51"/>
  <c r="J4" i="51"/>
  <c r="K218" i="53"/>
  <c r="K217" i="53" s="1"/>
  <c r="M218" i="53"/>
  <c r="M217" i="53" s="1"/>
  <c r="K211" i="53"/>
  <c r="M211" i="53"/>
  <c r="K187" i="53"/>
  <c r="M187" i="53"/>
  <c r="M5" i="53"/>
  <c r="L35" i="53"/>
  <c r="L27" i="53" s="1"/>
  <c r="L108" i="53"/>
  <c r="K108" i="53"/>
  <c r="M108" i="53"/>
  <c r="K35" i="53"/>
  <c r="K27" i="53" s="1"/>
  <c r="M35" i="53"/>
  <c r="M27" i="53" s="1"/>
  <c r="L5" i="53"/>
  <c r="L72" i="40"/>
  <c r="K176" i="53" l="1"/>
  <c r="L176" i="53"/>
  <c r="M176" i="53"/>
  <c r="J17" i="51"/>
  <c r="J3" i="51" s="1"/>
  <c r="L17" i="51"/>
  <c r="L3" i="51" s="1"/>
  <c r="K17" i="51"/>
  <c r="K3" i="51" s="1"/>
  <c r="L4" i="53"/>
  <c r="M4" i="53"/>
  <c r="K4" i="53"/>
  <c r="M72" i="40"/>
  <c r="M38" i="40"/>
  <c r="L38" i="40"/>
  <c r="L3" i="40" s="1"/>
  <c r="M3" i="40" l="1"/>
  <c r="K192" i="53"/>
  <c r="M192" i="53"/>
  <c r="L192" i="53"/>
  <c r="L126" i="53"/>
  <c r="M126" i="53"/>
  <c r="L94" i="53"/>
  <c r="M94" i="53"/>
  <c r="K94" i="53"/>
  <c r="L90" i="53"/>
  <c r="M90" i="53"/>
  <c r="K90" i="53"/>
  <c r="K86" i="53"/>
  <c r="M83" i="53" l="1"/>
  <c r="M3" i="53" s="1"/>
  <c r="K83" i="53"/>
  <c r="K3" i="53" s="1"/>
  <c r="L83" i="53"/>
  <c r="L3" i="53" s="1"/>
  <c r="J242" i="53" l="1"/>
  <c r="J236" i="53"/>
  <c r="J231" i="53"/>
  <c r="J229" i="53"/>
  <c r="J224" i="53"/>
  <c r="J219" i="53"/>
  <c r="J212" i="53"/>
  <c r="J205" i="53"/>
  <c r="J195" i="53"/>
  <c r="J193" i="53"/>
  <c r="J185" i="53"/>
  <c r="J183" i="53"/>
  <c r="J178" i="53"/>
  <c r="J130" i="53"/>
  <c r="J118" i="53"/>
  <c r="J116" i="53"/>
  <c r="J111" i="53"/>
  <c r="J94" i="53"/>
  <c r="J90" i="53"/>
  <c r="J86" i="53"/>
  <c r="J70" i="53"/>
  <c r="J68" i="53"/>
  <c r="J66" i="53"/>
  <c r="J64" i="53"/>
  <c r="J62" i="53"/>
  <c r="J60" i="53"/>
  <c r="J58" i="53"/>
  <c r="J56" i="53"/>
  <c r="J51" i="53"/>
  <c r="J48" i="53"/>
  <c r="J46" i="53"/>
  <c r="J44" i="53"/>
  <c r="J38" i="53"/>
  <c r="J36" i="53"/>
  <c r="J33" i="53"/>
  <c r="J24" i="53"/>
  <c r="J18" i="53"/>
  <c r="J13" i="53"/>
  <c r="J11" i="53"/>
  <c r="I68" i="51"/>
  <c r="I43" i="51" s="1"/>
  <c r="I27" i="51" s="1"/>
  <c r="I7" i="51"/>
  <c r="J113" i="53" l="1"/>
  <c r="J177" i="53"/>
  <c r="J192" i="53"/>
  <c r="J50" i="53"/>
  <c r="J43" i="53" s="1"/>
  <c r="J83" i="53"/>
  <c r="J126" i="53"/>
  <c r="J17" i="53"/>
  <c r="J235" i="53"/>
  <c r="J187" i="53"/>
  <c r="J5" i="53"/>
  <c r="J211" i="53"/>
  <c r="J35" i="53"/>
  <c r="J27" i="53" s="1"/>
  <c r="J108" i="53"/>
  <c r="I4" i="51"/>
  <c r="J218" i="53"/>
  <c r="J217" i="53" s="1"/>
  <c r="J176" i="53" l="1"/>
  <c r="I17" i="51"/>
  <c r="I3" i="51" s="1"/>
  <c r="J4" i="53"/>
  <c r="J3" i="53" s="1"/>
  <c r="G7" i="51"/>
  <c r="G68" i="51"/>
  <c r="G43" i="51" s="1"/>
  <c r="G27" i="51" s="1"/>
  <c r="G5" i="51"/>
  <c r="G17" i="51" l="1"/>
  <c r="G4" i="51"/>
  <c r="L5" i="44"/>
  <c r="L4" i="44" s="1"/>
  <c r="L3" i="44" s="1"/>
  <c r="G3" i="51" l="1"/>
  <c r="H3" i="44"/>
  <c r="I3" i="44"/>
  <c r="K5" i="44"/>
  <c r="K4" i="44" s="1"/>
  <c r="K3" i="44" s="1"/>
  <c r="M5" i="44"/>
  <c r="M4" i="44" s="1"/>
  <c r="M3" i="44" s="1"/>
  <c r="B25" i="48" l="1"/>
  <c r="J3" i="44" l="1"/>
  <c r="D24" i="48" l="1"/>
  <c r="C16" i="48" l="1"/>
  <c r="B26" i="48" l="1"/>
  <c r="D26" i="48" l="1"/>
  <c r="B27" i="48"/>
  <c r="B15" i="48"/>
  <c r="D6" i="48"/>
  <c r="D16" i="48" l="1"/>
  <c r="B7" i="48"/>
  <c r="B17" i="48"/>
  <c r="D14" i="48" l="1"/>
  <c r="D4" i="48" l="1"/>
  <c r="C27" i="48"/>
  <c r="C7" i="48" l="1"/>
  <c r="D5" i="48"/>
  <c r="D7" i="48" s="1"/>
  <c r="D25" i="48"/>
  <c r="D27" i="48" s="1"/>
  <c r="D15" i="48"/>
  <c r="D17" i="48" s="1"/>
  <c r="C17" i="48"/>
  <c r="H72" i="40" l="1"/>
  <c r="H3" i="40" s="1"/>
  <c r="G217" i="53"/>
  <c r="G3" i="53" s="1"/>
</calcChain>
</file>

<file path=xl/sharedStrings.xml><?xml version="1.0" encoding="utf-8"?>
<sst xmlns="http://schemas.openxmlformats.org/spreadsheetml/2006/main" count="761" uniqueCount="482">
  <si>
    <t>01.1.2</t>
  </si>
  <si>
    <t>06.2.0</t>
  </si>
  <si>
    <t>08.3.0</t>
  </si>
  <si>
    <t>INTERNÉ SLUŽBY</t>
  </si>
  <si>
    <t>SLUŽBY OBČANOM</t>
  </si>
  <si>
    <t>BEZPEČNOSŤ</t>
  </si>
  <si>
    <t>03.2.0</t>
  </si>
  <si>
    <t>ODPADOVÉ HOSPODÁRSTVO</t>
  </si>
  <si>
    <t>05.1.0</t>
  </si>
  <si>
    <t>04.5.1</t>
  </si>
  <si>
    <t>Dopravné značenie</t>
  </si>
  <si>
    <t>VZDELÁVANIE</t>
  </si>
  <si>
    <t>09.1.2.1</t>
  </si>
  <si>
    <t>ŠPORT</t>
  </si>
  <si>
    <t>08.1.0</t>
  </si>
  <si>
    <t>KULTÚRA</t>
  </si>
  <si>
    <t>PROSTREDIE PRE ŽIVOT</t>
  </si>
  <si>
    <t>Verejné osvetlenie</t>
  </si>
  <si>
    <t>06.4.0</t>
  </si>
  <si>
    <t>SOCIÁLNE SLUŽBY</t>
  </si>
  <si>
    <t>Opatrovateľská služba</t>
  </si>
  <si>
    <t>01.7.0</t>
  </si>
  <si>
    <t>Dotácie na podporu športu</t>
  </si>
  <si>
    <t>Účtovníctvo, výkazníctvo a audit</t>
  </si>
  <si>
    <t>v EUR</t>
  </si>
  <si>
    <t>PLÁNOVANIE, MANAŽMENT  A KONTROLA</t>
  </si>
  <si>
    <t>prvok</t>
  </si>
  <si>
    <t>kategória</t>
  </si>
  <si>
    <t>100</t>
  </si>
  <si>
    <t>DAŇOVÉ  PRÍJMY</t>
  </si>
  <si>
    <t>110</t>
  </si>
  <si>
    <t>Dane z príjmov a kapitálového majetku</t>
  </si>
  <si>
    <t>111</t>
  </si>
  <si>
    <t>003</t>
  </si>
  <si>
    <t>120</t>
  </si>
  <si>
    <t>Dane z majetku</t>
  </si>
  <si>
    <t>121</t>
  </si>
  <si>
    <t>001</t>
  </si>
  <si>
    <t>002</t>
  </si>
  <si>
    <t>130</t>
  </si>
  <si>
    <t>133</t>
  </si>
  <si>
    <t>daň za psa</t>
  </si>
  <si>
    <t>006</t>
  </si>
  <si>
    <t>daň za ubytovanie</t>
  </si>
  <si>
    <t>012</t>
  </si>
  <si>
    <t>daň za užívanie verejného priestranstva</t>
  </si>
  <si>
    <t>013</t>
  </si>
  <si>
    <t>200</t>
  </si>
  <si>
    <t>NEDAŇOVÉ  PRÍJMY</t>
  </si>
  <si>
    <t>210</t>
  </si>
  <si>
    <t>212</t>
  </si>
  <si>
    <t>príjmy z vlastníctva</t>
  </si>
  <si>
    <t>z prenajatých pozemkov</t>
  </si>
  <si>
    <t>z prenajatých budov, priestorov a objektov</t>
  </si>
  <si>
    <t>220</t>
  </si>
  <si>
    <t>221</t>
  </si>
  <si>
    <t>004</t>
  </si>
  <si>
    <t>administratívne poplatky - ostatné</t>
  </si>
  <si>
    <t xml:space="preserve"> - výherné prístroje</t>
  </si>
  <si>
    <t xml:space="preserve"> - výrub stromov</t>
  </si>
  <si>
    <t xml:space="preserve"> - matrika</t>
  </si>
  <si>
    <t xml:space="preserve"> - rybárske lístky</t>
  </si>
  <si>
    <t xml:space="preserve"> - ostatné poplatky</t>
  </si>
  <si>
    <t>222</t>
  </si>
  <si>
    <t>223</t>
  </si>
  <si>
    <t>poplatky a platby za predaj výrobkov,tovarov a služieb</t>
  </si>
  <si>
    <t xml:space="preserve">         - odchyt psov</t>
  </si>
  <si>
    <t>229</t>
  </si>
  <si>
    <t>005</t>
  </si>
  <si>
    <t>poplatok za znečisťovanie ovzdušia</t>
  </si>
  <si>
    <t>240</t>
  </si>
  <si>
    <t>290</t>
  </si>
  <si>
    <t>Iné nedaňové príjmy</t>
  </si>
  <si>
    <t>292</t>
  </si>
  <si>
    <t>008</t>
  </si>
  <si>
    <t>300</t>
  </si>
  <si>
    <t>GRANTY  A  TRANSFERY</t>
  </si>
  <si>
    <t>310</t>
  </si>
  <si>
    <t>312</t>
  </si>
  <si>
    <t>Transfery v rámci verejnej správy</t>
  </si>
  <si>
    <t>Zo štátneho rozpočtu</t>
  </si>
  <si>
    <t>230</t>
  </si>
  <si>
    <t>Dane za tovary a služby</t>
  </si>
  <si>
    <t>pokuty a penále a iné sankcie</t>
  </si>
  <si>
    <t>Rozpočtové príjmy</t>
  </si>
  <si>
    <t>Rozpočtové výdavky</t>
  </si>
  <si>
    <t>Rozdiel</t>
  </si>
  <si>
    <t>Bežný rozpočet</t>
  </si>
  <si>
    <t>Kapitálový rozpočet</t>
  </si>
  <si>
    <t>FO</t>
  </si>
  <si>
    <t>211</t>
  </si>
  <si>
    <t>311</t>
  </si>
  <si>
    <t>Bežné transfery</t>
  </si>
  <si>
    <t>Tovary a služby</t>
  </si>
  <si>
    <t>Splácanie úrokov</t>
  </si>
  <si>
    <t>Plnenie rozpočtu</t>
  </si>
  <si>
    <t>09.1.1.1</t>
  </si>
  <si>
    <t>09.5.0</t>
  </si>
  <si>
    <t>08.2.0</t>
  </si>
  <si>
    <t>09.6.0.3</t>
  </si>
  <si>
    <t>09.2.1.1</t>
  </si>
  <si>
    <t>01.1.1</t>
  </si>
  <si>
    <t>Materská škola pri ZŠ s MŠ Likavka</t>
  </si>
  <si>
    <t>Stravovanie v základnej škole</t>
  </si>
  <si>
    <t>Základná škola</t>
  </si>
  <si>
    <t>Kultúrne stredisko</t>
  </si>
  <si>
    <t xml:space="preserve">Knižnica </t>
  </si>
  <si>
    <t xml:space="preserve">Menšie obecné služby </t>
  </si>
  <si>
    <t>Kontrolný mechanizmus obce</t>
  </si>
  <si>
    <t>Príprava a manažment projektov</t>
  </si>
  <si>
    <t>Starosta obce</t>
  </si>
  <si>
    <t>Obecné zastupiteľstvo a jeho komisie</t>
  </si>
  <si>
    <t>Poplatky finančným inštitúciám</t>
  </si>
  <si>
    <t>Správa a údržba obecného majetku</t>
  </si>
  <si>
    <t>Dom smútku</t>
  </si>
  <si>
    <t>Stredisko služieb</t>
  </si>
  <si>
    <t>Budova starého obecného úradu</t>
  </si>
  <si>
    <t>Budova bývalej reštaurácie</t>
  </si>
  <si>
    <t>Hospodársky dvor pri stolárskej dielni</t>
  </si>
  <si>
    <t>Zdravotné strediská</t>
  </si>
  <si>
    <t>Obecný rozhlas</t>
  </si>
  <si>
    <t>Web stránka obce</t>
  </si>
  <si>
    <t>Občasník Likavan</t>
  </si>
  <si>
    <t>Matrika</t>
  </si>
  <si>
    <t>Požiarna ochrana</t>
  </si>
  <si>
    <t>Civilná ochrana</t>
  </si>
  <si>
    <t>Zber a odvoz komunálneho odpadu</t>
  </si>
  <si>
    <t xml:space="preserve"> KOMUNIKÁCIE</t>
  </si>
  <si>
    <t>Zimná a letná udržba komunikácií</t>
  </si>
  <si>
    <t>Prevádzka športového areálu</t>
  </si>
  <si>
    <t xml:space="preserve">Verejná zeleň </t>
  </si>
  <si>
    <t>Opatrovateľská služba pre ZŤP</t>
  </si>
  <si>
    <t>Stravovanie dôchodcov</t>
  </si>
  <si>
    <t>10.3.0</t>
  </si>
  <si>
    <t>VEREJNÁ SPRÁVA</t>
  </si>
  <si>
    <t>Samosprávne funkcie</t>
  </si>
  <si>
    <t>Prenesený výkon štátnej správy</t>
  </si>
  <si>
    <t>Bežné výdavky</t>
  </si>
  <si>
    <t>Voľby</t>
  </si>
  <si>
    <t>01.6.0</t>
  </si>
  <si>
    <t>Vysielacie a vydavateľské služby</t>
  </si>
  <si>
    <t>vyhlásenia v miestnom rozhlase</t>
  </si>
  <si>
    <t>knižnica</t>
  </si>
  <si>
    <t xml:space="preserve">za materskú školu  a ŠKD   </t>
  </si>
  <si>
    <t xml:space="preserve">za materskú školu </t>
  </si>
  <si>
    <t xml:space="preserve">za ŠKD </t>
  </si>
  <si>
    <t>017</t>
  </si>
  <si>
    <t>pohrebné</t>
  </si>
  <si>
    <t>program</t>
  </si>
  <si>
    <t>podprogram</t>
  </si>
  <si>
    <t>Splácanie úveru</t>
  </si>
  <si>
    <t>Výnos dane z príjmov poukázaný územnej samospráve</t>
  </si>
  <si>
    <t xml:space="preserve"> - prenájom  požiarnej zbrojnice</t>
  </si>
  <si>
    <t>Právne služby</t>
  </si>
  <si>
    <t>Ostatné služby</t>
  </si>
  <si>
    <t xml:space="preserve">Stavebný úrad </t>
  </si>
  <si>
    <t>Kultúrne podujatia</t>
  </si>
  <si>
    <t>Pochovanie bezprístrešných občanov</t>
  </si>
  <si>
    <t xml:space="preserve">ZŠsMŠ Likavka I. st. </t>
  </si>
  <si>
    <t xml:space="preserve">ZŠsMŠ Likavka II. st. </t>
  </si>
  <si>
    <t>daň z pozemkov</t>
  </si>
  <si>
    <t>Školská jedáleň</t>
  </si>
  <si>
    <t>Rekonštrukcia komunikácie</t>
  </si>
  <si>
    <t>10.4.0</t>
  </si>
  <si>
    <t>Základné vzdelávanie</t>
  </si>
  <si>
    <t>233</t>
  </si>
  <si>
    <t>1</t>
  </si>
  <si>
    <t>0.1.1.1</t>
  </si>
  <si>
    <t>poplatky a  platby z nepriemys. a náhod. predaja a služieb</t>
  </si>
  <si>
    <t>príjmy z podnikania a z vlastníctva majetku</t>
  </si>
  <si>
    <t>dividendy</t>
  </si>
  <si>
    <t>"- prenájom ZŠ - telocvičňa, učebne ...</t>
  </si>
  <si>
    <t>Bežné výdavky SPOLU</t>
  </si>
  <si>
    <t>B E Ž N É    V Ý D A V K Y</t>
  </si>
  <si>
    <t xml:space="preserve"> Kapitálové príjmy SPOLU</t>
  </si>
  <si>
    <t>funkčná klasifikácia</t>
  </si>
  <si>
    <t>B E Ž N É      P R Í J M Y</t>
  </si>
  <si>
    <t xml:space="preserve"> K A P I T Á L O V É    P R Í J M Y</t>
  </si>
  <si>
    <t xml:space="preserve">K A P I T Á L O V É     V Ý D A V K Y </t>
  </si>
  <si>
    <t>Kapitálové výdavky SPOLU</t>
  </si>
  <si>
    <t xml:space="preserve">F I N A N Č N É    O P E R Á C I E    P R Í J M O V É </t>
  </si>
  <si>
    <t xml:space="preserve">Bežné príjmy SPOLU </t>
  </si>
  <si>
    <t>Granty - ZŠ</t>
  </si>
  <si>
    <t>rôzne - vl. príjmy ZŠ</t>
  </si>
  <si>
    <t>ZV - Martinček</t>
  </si>
  <si>
    <t>ZV  - Valaská Dubová</t>
  </si>
  <si>
    <t>Záujmové vzdelávanie ZŠ</t>
  </si>
  <si>
    <t>Záujmové vzdelávanie (iné obce) ZŠ</t>
  </si>
  <si>
    <t xml:space="preserve">F I N A N Č N É    O P E R Á C I E    V Ý D A V K O V É   </t>
  </si>
  <si>
    <t>za stravné - réžia - ZŠ</t>
  </si>
  <si>
    <t>Zo št. rozp. na úhradu prenes. výkonu št. správy</t>
  </si>
  <si>
    <t>322</t>
  </si>
  <si>
    <t>PLÁNOVANIE, MANAŽMENT A KONTROLA</t>
  </si>
  <si>
    <t>3</t>
  </si>
  <si>
    <t>03.6.0</t>
  </si>
  <si>
    <t>stravné - obec</t>
  </si>
  <si>
    <t>Z rozpočtu vyššieho územného celku</t>
  </si>
  <si>
    <t>Kamerový systém</t>
  </si>
  <si>
    <t>Kapitálové príjmy</t>
  </si>
  <si>
    <t>stravné - potraviny - ZŠ</t>
  </si>
  <si>
    <t>Stravovanie v základnej škole - potraviny</t>
  </si>
  <si>
    <t>asistenčný poplatok IOMO</t>
  </si>
  <si>
    <t>z náhrad poistného plnenia</t>
  </si>
  <si>
    <t>Prostriedky z predchádzajúcich rokov</t>
  </si>
  <si>
    <t xml:space="preserve">daň zo stavieb </t>
  </si>
  <si>
    <t xml:space="preserve">daň z bytov a nebytových priestorov  v bytovom dome </t>
  </si>
  <si>
    <t xml:space="preserve">daň za predajné automaty </t>
  </si>
  <si>
    <t>daň za kom. odpady a drob. stav. odpady</t>
  </si>
  <si>
    <t>z prenajatých strojov, prístrojov, zariadení, techniky a náradia</t>
  </si>
  <si>
    <t>administratívne poplatky a iné poplatky a platby</t>
  </si>
  <si>
    <t>pokuty a penále a iné sankcie za porušenie predpisov</t>
  </si>
  <si>
    <t>ďalšie administratívne poplatky a iné poplatky a platby</t>
  </si>
  <si>
    <t>Úroky z tuzemských úverov, pôžičiek, vkladov a ážio</t>
  </si>
  <si>
    <t>z odvodov z hazardných hier a iných podobných hier</t>
  </si>
  <si>
    <t xml:space="preserve"> z dobropisov min. rokov ZŠ</t>
  </si>
  <si>
    <t>z vratiek - obec</t>
  </si>
  <si>
    <t>z vratiek - ZP, RZZP - ZŠ</t>
  </si>
  <si>
    <t>Tuzemské bežné granty a transfery</t>
  </si>
  <si>
    <t>Granty</t>
  </si>
  <si>
    <t>Evidencia obyvateľstva, úsek adries</t>
  </si>
  <si>
    <t>za predaj výrobkov, tovarov a služieb - TIK</t>
  </si>
  <si>
    <t>z dobropisov min. rokov obec</t>
  </si>
  <si>
    <t>10.1.2</t>
  </si>
  <si>
    <t>Kultúra</t>
  </si>
  <si>
    <t>Hlavný kontrolór obce</t>
  </si>
  <si>
    <t>Členstvo v združeniach miest a obcí</t>
  </si>
  <si>
    <t>Činnosť volených orgánov obce</t>
  </si>
  <si>
    <t>PROPAGÁCIA  A MARKETING</t>
  </si>
  <si>
    <t>Propagácia obce</t>
  </si>
  <si>
    <t>Budovy ZŠ s MŠ</t>
  </si>
  <si>
    <t>Separovanie a zneškodňovanie odpadov</t>
  </si>
  <si>
    <t>Oprava miestnych komunikácií a chodníkov</t>
  </si>
  <si>
    <t>Voľno-časové  aktivity</t>
  </si>
  <si>
    <t>Dotácie, príspevky štátu</t>
  </si>
  <si>
    <t>Beh oslobodenia</t>
  </si>
  <si>
    <t>Cykloturistika" Okolo Liptova"</t>
  </si>
  <si>
    <t>Opatrovateľská služba pre seniorov</t>
  </si>
  <si>
    <t xml:space="preserve">Prenesený výkon štátnej správy </t>
  </si>
  <si>
    <t xml:space="preserve"> - prenájom budov, priestorov a objektov</t>
  </si>
  <si>
    <t>úrok v banke - ZŠ</t>
  </si>
  <si>
    <t>poplatok za vývoz KO (stavebný), vstup do cintorína</t>
  </si>
  <si>
    <t>Materská škola</t>
  </si>
  <si>
    <t>Projektová dokumentácia( ul. pod Hradom, ul. J Hollého, D. Kráľovenskej, ul. J. Bellu)</t>
  </si>
  <si>
    <t>Príp. a projekt. dokum - výstavba VO ul. pod Hradom (porealizačné zam.)</t>
  </si>
  <si>
    <t>BEŽNÉ VÝDAVKY</t>
  </si>
  <si>
    <t>KAPITÁLOVÉ VÝDAVKY</t>
  </si>
  <si>
    <t>BEŽNÉ PRÍJMY</t>
  </si>
  <si>
    <t>KAPITÁLOVÉ PRÍJMY</t>
  </si>
  <si>
    <t>FINANČNÉ OPERÁCIE VÝDAVKOVÉ</t>
  </si>
  <si>
    <t>FINANČNÉ OPERÁCIE PRÍJMOVÉ</t>
  </si>
  <si>
    <t>01.1.1, 07.2.1, 07.2.3</t>
  </si>
  <si>
    <t>Materská škola pri ZŠ s MŠ Likavka - obec</t>
  </si>
  <si>
    <t xml:space="preserve"> - stavebný úrad</t>
  </si>
  <si>
    <t>strava v núdzi, obedy zdarma - transfer jednotlivcovi</t>
  </si>
  <si>
    <t>Školský klub pri  ZŠ a MŠ Likavka</t>
  </si>
  <si>
    <t>Nákup pozemkov, budov, objektov alebo ich častí</t>
  </si>
  <si>
    <t>4</t>
  </si>
  <si>
    <t xml:space="preserve">            Príjmové finančné operácie - SPOLU</t>
  </si>
  <si>
    <t xml:space="preserve">      Výdavkové finančné operácie - SPOLU</t>
  </si>
  <si>
    <t>Z ostatných finančných operácií</t>
  </si>
  <si>
    <t>Príjmy z transakcií s finančnými aktívami a finančnými pasívami</t>
  </si>
  <si>
    <t>Z rezervného fondu obce</t>
  </si>
  <si>
    <t>Dlhodobé</t>
  </si>
  <si>
    <t>Prevod prostriedkov z peňažných fondov</t>
  </si>
  <si>
    <t>Prijaté úvery, pôžičky a návratné finančné výpomoci</t>
  </si>
  <si>
    <t>Tuzemské úvery, pôžičky a návratné finančné výpomoci</t>
  </si>
  <si>
    <t>Príjem z predaja pozemkov a nehmotných aktív</t>
  </si>
  <si>
    <t>z predaja pozemkov</t>
  </si>
  <si>
    <t>CELKOVÁ BILANCIA    ROZPOČTU NA ROK 2023</t>
  </si>
  <si>
    <t>Reprezentačné</t>
  </si>
  <si>
    <t>Mzdy, platy, služobné príjmy a ostatné osobné vyrovnania</t>
  </si>
  <si>
    <t>Poistné a príspevok do poisťovní</t>
  </si>
  <si>
    <t>Splácanie úrokov a ostatné platby súvisiace s úverom</t>
  </si>
  <si>
    <t>Školská jedáleň pri ZŠ s MŠ Likavka</t>
  </si>
  <si>
    <t>09.1.2.1, 09.2.1.1</t>
  </si>
  <si>
    <t>UPSVaR Rbk - dotácia (rodinné prídavky)</t>
  </si>
  <si>
    <t>UPSVaR Rbk -dotácia (dobrovoľnícka práca §52a)</t>
  </si>
  <si>
    <t>MV SR - dotácia (matričnú činnosť)</t>
  </si>
  <si>
    <t>MV SR - dotácia (hlásenie pobytu občanov, registra obyvateľov SR a registra adries)</t>
  </si>
  <si>
    <t>MV SR - dotácia (starostlivosť o životné prostredie)</t>
  </si>
  <si>
    <t>OÚ ZA  - dotácia (starostlivosť o životné prostredie)</t>
  </si>
  <si>
    <t>Min. dopravy a výstavby SR - dotácia (stavebný poriadok)</t>
  </si>
  <si>
    <t>OÚ Rbk - dotácia (voľby)</t>
  </si>
  <si>
    <t>Fond na podporu umenia - dotácia (knihy)</t>
  </si>
  <si>
    <t>UPSVaR Rbk - dotácia (podpora výchovy k stravovacím návykom dieťaťa)</t>
  </si>
  <si>
    <t>OÚ Žilina odbor školstva - dotácia (asistent učiteľa)</t>
  </si>
  <si>
    <t>Projekt -Zniž. energ. náročnosti MŠ a ŠJ - 5 % - spolufinancovanie</t>
  </si>
  <si>
    <t>Projekt - Zniž. energ. náročnosti MŠ a ŠJ - vl. náklady</t>
  </si>
  <si>
    <t>DPO SR - dotácia (DHZO)</t>
  </si>
  <si>
    <t>MŽP - dotácia (projekt - Zniž. energ. náročnosti MŠ a ŠJ)</t>
  </si>
  <si>
    <t>01.1.1, 09.5.0</t>
  </si>
  <si>
    <t>01.3.3, 09.5.0</t>
  </si>
  <si>
    <t>Školský klub pri  ZŠ s MŠ Likavka</t>
  </si>
  <si>
    <t>09.1.2.1,09.2.1.1</t>
  </si>
  <si>
    <t>Dotácia (výchova a vzdelávanie MŠ)</t>
  </si>
  <si>
    <t>Dotácia (výchova a vzdelávanie MŠ) - (R-1)</t>
  </si>
  <si>
    <t>Dotácia (vzdelávacie poukazy)</t>
  </si>
  <si>
    <t>Dotácia (vzdelávacie poukazy) - (R-1)</t>
  </si>
  <si>
    <t>Dotácia (podpora výchovy k stravovacím návykom dieťaťa)</t>
  </si>
  <si>
    <t>Dotácia (školské pomôcky deťom v HN)</t>
  </si>
  <si>
    <t>Dotácia (dopravné)</t>
  </si>
  <si>
    <t>Dotácia (dopravné) - (R-1)</t>
  </si>
  <si>
    <t>Dotácia (podpora zamestnanosti ŠJ)</t>
  </si>
  <si>
    <t>Dotácia (asistent učiteľa)</t>
  </si>
  <si>
    <t>Dotácia (výchova a vzdelávanie žiakov zo SZP)</t>
  </si>
  <si>
    <t>Dotácia (výchova a vzdelávanie žiakov zo SZP) - (R-1)</t>
  </si>
  <si>
    <t>Dotácia (učebnice)</t>
  </si>
  <si>
    <t>Dotácia (škola v prírode)</t>
  </si>
  <si>
    <t>Dotácia (lyžiarsky kurz)</t>
  </si>
  <si>
    <t>08.1.0, 08.4.0</t>
  </si>
  <si>
    <t>Základná organizácia Slovenského zväzu záhradkárov</t>
  </si>
  <si>
    <t>Obecný športový klub Likavka</t>
  </si>
  <si>
    <t>OZ Meteníci Likavka</t>
  </si>
  <si>
    <t>eRko - Hnutie kresťanských spoločenstiev detí</t>
  </si>
  <si>
    <t>Dedinská folklórna skupina - LIKAVA</t>
  </si>
  <si>
    <t>UPSVaR Rbk - dotácia (podpora zamestnanosti ŠJ)</t>
  </si>
  <si>
    <t>Min. dopravy a výstavby SR - dotácia (miestne komunikácie a účelové komunikácie)</t>
  </si>
  <si>
    <t>OÚ ZA - dotácia (rekonštr.rozvodov ústredného kúrenia v ZŠ s MŠ)</t>
  </si>
  <si>
    <t>Projektová dokumentácia - stav. úpravy hyg. zariadení a zázemia v KD</t>
  </si>
  <si>
    <t>Rekonštrukcia rozvodov ústredného kúrenia v ZŠ s MŠ - OÚ ZA</t>
  </si>
  <si>
    <t>Rekonštrukcia rozvodov ústredného kúrenia v ZŠ s MŠ - vl. zdroje</t>
  </si>
  <si>
    <t>Kúpa workoutového ihriska</t>
  </si>
  <si>
    <t>05.4.0, 06.2.0</t>
  </si>
  <si>
    <t>01.3.2</t>
  </si>
  <si>
    <t>Sčítanie obyvateľov, bytov a domov</t>
  </si>
  <si>
    <t>Konvektomat s príslušenstvom</t>
  </si>
  <si>
    <t>0.9.1.1.1</t>
  </si>
  <si>
    <t>Dotácia (zamestnanosť MŠ)</t>
  </si>
  <si>
    <t>Dotácie kultúrnych telies, spolkov a organizácií</t>
  </si>
  <si>
    <t>ekonomická klasifikácia</t>
  </si>
  <si>
    <t>820</t>
  </si>
  <si>
    <t>vstupné</t>
  </si>
  <si>
    <t>kuka, plastové nádoby</t>
  </si>
  <si>
    <t>úrok v banke - obec</t>
  </si>
  <si>
    <t>UPSVaR Rbk - dotácia (školské pomôcky deťom v HN)</t>
  </si>
  <si>
    <t>UPSVaR Rbk - dotácia (podpora zamestnanosti MŠ)</t>
  </si>
  <si>
    <t>Projektová dokumentácia (polohopisné a výškopisné zam - areál budúcej byt. jednotky)</t>
  </si>
  <si>
    <t>Splácanie istiny</t>
  </si>
  <si>
    <t>Projekt - Zniž. energ. náročnosti MŠ a ŠJ - 95 % - EÚ - ERDF + ŠR</t>
  </si>
  <si>
    <t>Rekonštrukcia komunikácie/ul. Moyzesova</t>
  </si>
  <si>
    <t>Štatistický úrad SR - dotácia (sčítanie bytov,domov)</t>
  </si>
  <si>
    <t>Štatistický úrad SR - dotácia (sčítanie obyvateľov)</t>
  </si>
  <si>
    <t>Vysporiadanie obecných pozemkov</t>
  </si>
  <si>
    <t>Dar od občanov</t>
  </si>
  <si>
    <t>Traktor s príslušenstvom</t>
  </si>
  <si>
    <t>Nákladné auto - Valník do 3,5t</t>
  </si>
  <si>
    <t>CELKOVÁ BILANCIA    ROZPOČTU NA ROK 2024</t>
  </si>
  <si>
    <t>opatrovateľská služba</t>
  </si>
  <si>
    <t>reklama</t>
  </si>
  <si>
    <t>dovoz stravy dôchodcom</t>
  </si>
  <si>
    <t>železný šrot</t>
  </si>
  <si>
    <t>fotokópie, tovary a služby</t>
  </si>
  <si>
    <t>Z rozpočtu obce</t>
  </si>
  <si>
    <t>z VÚC</t>
  </si>
  <si>
    <t>MŽP - bežný príjem EÚ - ERDF (projekt -Zniž. energ. náročnosti MŠ a ŠJ)</t>
  </si>
  <si>
    <t>MŽP - bežný príjem ŠR (projekt -Zniž. energ. náročnosti MŠ a ŠJ)</t>
  </si>
  <si>
    <t>01.1.1, 02.2.0</t>
  </si>
  <si>
    <t>Zimná a letná údržba komunikácií</t>
  </si>
  <si>
    <t>Sanácia zosunutého svahu Likavka - Paračka</t>
  </si>
  <si>
    <t>02.2.0, 05.3.0, 09.1.1.1</t>
  </si>
  <si>
    <t>02.2.0, 09.5.0</t>
  </si>
  <si>
    <t>02.2.0, 09.6.0.3, 10.7.0</t>
  </si>
  <si>
    <t>09.6.0.3, 10.4.0, 10.7.0</t>
  </si>
  <si>
    <t>02.2.0, 09.1.2.1, 09.2.1.1, 09.5.0, 10.4.0, 10.7.0</t>
  </si>
  <si>
    <t>ZŠsMŠ Likavka - COVID-19</t>
  </si>
  <si>
    <t>02.2.0, 07.2.1, 10.2.0</t>
  </si>
  <si>
    <t>02.2.0, 10.2.0</t>
  </si>
  <si>
    <t>OÚ Rbk - dotácia (zosuv svahu Likavka - Paračka)</t>
  </si>
  <si>
    <t>OÚ Rbk - dotácia (1.vlna - COVID-19)</t>
  </si>
  <si>
    <t>OÚ Rbk - dotácia (celoplošné testovania - COVID-19)</t>
  </si>
  <si>
    <t>Verejná zeleň</t>
  </si>
  <si>
    <t>Mulčovač s príslušenstvom</t>
  </si>
  <si>
    <t>MV SR - dotácia prístavba hasičskej zbrojnice)</t>
  </si>
  <si>
    <t>za predaj výrobkov, tovarov a služieb - celoplošné testovania COVID -19</t>
  </si>
  <si>
    <t>za predaj výrobkov, tovarov a služieb - osobné motor. vozidlo VW Multivan</t>
  </si>
  <si>
    <t>MIRRI SR - dotácia (projekt - WIFI pre Teba)</t>
  </si>
  <si>
    <t>z obcí (činnosť školského úradu)</t>
  </si>
  <si>
    <t>Zo štátneho účelového fondu</t>
  </si>
  <si>
    <t>Environmentálny fond</t>
  </si>
  <si>
    <t>UPSVaR Rbk - dotácia (aktivačné práce §50j, §54)</t>
  </si>
  <si>
    <t>Od ostatných subjektov verejnej správy</t>
  </si>
  <si>
    <t>Administratívne budovy č. 1 045, 1 083</t>
  </si>
  <si>
    <t>Prístavba požiarnej zbrojnice - vl. náklady</t>
  </si>
  <si>
    <t>Prístavba požiarnej zbrojnice - ŠR</t>
  </si>
  <si>
    <t>BÝVANIE A OBČIANSKA VYBAVENOSŤ</t>
  </si>
  <si>
    <t>Prístrešok na bicykle</t>
  </si>
  <si>
    <t>Rozšírenie workoutových a fitness prvkov/VÚC</t>
  </si>
  <si>
    <t>Rozšírenie workoutových a fitness prvkov/vl. náklady</t>
  </si>
  <si>
    <t>06.1.0, 01.1.1</t>
  </si>
  <si>
    <t>Prípr. a projekt. dokum./IBV Strelnica</t>
  </si>
  <si>
    <t>Príp. a projekt. dokum - VO (Strelnica)</t>
  </si>
  <si>
    <t>ŽSK - dotácia (rozšírenie workoutových a fitness prvkov)</t>
  </si>
  <si>
    <t>iné</t>
  </si>
  <si>
    <t>správne poplatky</t>
  </si>
  <si>
    <t xml:space="preserve">Dotácia (Čítame radi) </t>
  </si>
  <si>
    <t>Dotácia (Čítame radi) - (R-1)</t>
  </si>
  <si>
    <t>Dotácia (špecifiká - digitálne technológie)</t>
  </si>
  <si>
    <t>Bytové domy ul. J. Bellu</t>
  </si>
  <si>
    <t>Rekonštrukcia komunikácie/ul. pod Paračkou</t>
  </si>
  <si>
    <t>Príp. a projekt. dokum./ul. pod Paračkou</t>
  </si>
  <si>
    <t>Príp. a projekt. dokum./Hviezdoslavova ulica</t>
  </si>
  <si>
    <t>Dažďová kanalizácia/ul. pod Paračkou</t>
  </si>
  <si>
    <t>Rozšírenie VO - ul. pod Paračkou</t>
  </si>
  <si>
    <t>Príp. a projekt. dokum - VO - ul. pod Paračkou</t>
  </si>
  <si>
    <t>Školský úrad</t>
  </si>
  <si>
    <t>CELKOVÁ BILANCIA    ROZPOČTU NA ROK 2025</t>
  </si>
  <si>
    <t>Bežný rozpočet na rok 2022</t>
  </si>
  <si>
    <t>očak. skutoč. k 31.12.2022</t>
  </si>
  <si>
    <t>Rozpočet na roky  2023 - 2025</t>
  </si>
  <si>
    <t>Kapitálový rozpočet na rok 2022</t>
  </si>
  <si>
    <t>očakáv. skutoč. k 31.12.2022</t>
  </si>
  <si>
    <t>Rozpočet 2023 - 2025</t>
  </si>
  <si>
    <t>01.1.3</t>
  </si>
  <si>
    <t>01.1.1, 06.2.0</t>
  </si>
  <si>
    <t>06.6.0, 09.5.0</t>
  </si>
  <si>
    <t>CVČ Elán, Kongregácia Milosrdných sestier sv. Vincenta - Satmárok, Happy Moments, Rímskokatolícka cirkev Biskupstvo Spišské Podhradie</t>
  </si>
  <si>
    <t>Rekonštr. chodníkov/ul. J. Kačku</t>
  </si>
  <si>
    <t>0.5.3.0</t>
  </si>
  <si>
    <t>Havarijná situácia šatní v ZŠ s MŠ  - OÚ ZA</t>
  </si>
  <si>
    <t>Rozpočet na rok 2022</t>
  </si>
  <si>
    <t xml:space="preserve"> Rozpočet na rok 2022</t>
  </si>
  <si>
    <t>očakávaná skutočnosť                  k 31.12.2022</t>
  </si>
  <si>
    <t>Bežný rozpočet 2022</t>
  </si>
  <si>
    <t>02.2.0</t>
  </si>
  <si>
    <t>Dotácia (špecifiká - dezinfekcia, OOPP - COVID -19)</t>
  </si>
  <si>
    <t>Odvedenie dažďových vôd z odvod. rigola/ul. D. Kráľovenskej</t>
  </si>
  <si>
    <t>DOPRAVA</t>
  </si>
  <si>
    <t>0.4.5.1</t>
  </si>
  <si>
    <t>Autobusové zastávky</t>
  </si>
  <si>
    <t>Rekonštr. autobusovej čakárne pri štátnej ceste 1/59</t>
  </si>
  <si>
    <t>OÚ ZA - dotácia (havarijná situácia šatní v ZŠ s MŠ)</t>
  </si>
  <si>
    <t>za predaj výrobkov, tovarov a služieb - publikácia Monografia obce</t>
  </si>
  <si>
    <t>za predaj výrobkov, tovarov a služieb - publikácia  "Ponúkol som Pánu Bohu svoj život"</t>
  </si>
  <si>
    <t>cintorínske poplatky</t>
  </si>
  <si>
    <t>Stravovanie v základnej škole - obec</t>
  </si>
  <si>
    <t>RÚŠS ZA odbor ekonomiky (OÚ ZA Žilina odbor školstva) - dotácia (školský úrad)</t>
  </si>
  <si>
    <t>RÚŠS ZA odbor ekonomiky (OÚ ZA Žilina odbor školstva)  - dotácia (bežné výdavky ZŠ)</t>
  </si>
  <si>
    <t>RÚŠS ZA odbor ekonomiky (OÚ ZA Žilina odbor školstva) - dotácia (učebnice)</t>
  </si>
  <si>
    <t>RÚŠS ZA odbor ekonomiky (OÚ ZA Žilina odbor školstva) - dotácia (škola v prírode)</t>
  </si>
  <si>
    <t>RÚŠS ZA odbor ekonomiky (OÚ ZA Žilina odbor školstva) - dotácia (lyžiarsky kurz)</t>
  </si>
  <si>
    <t>RÚŠS ZA odbor ekonomiky (OÚ ZA Žilina odbor školstva) - dotácia (výchova a vzdelávanie MŠ)</t>
  </si>
  <si>
    <t>RÚŠS ZA odbor ekonomiky (OÚ ZA Žilina odbor školstva) - dotácia (výchova a vzdelávanie žiakov zo SZP)</t>
  </si>
  <si>
    <t>RÚŠS ZA odbor ekonomiky (OÚ ZA Žilina odbor školstva) - dotácia (dopravné)</t>
  </si>
  <si>
    <t xml:space="preserve">RÚŠS ZA odbor ekonomiky (OÚ ZA Žilina odbor školstva) - dotácia (vzdelávacie poukazy) </t>
  </si>
  <si>
    <t>RÚŠS ZA odbor ekonomiky (OÚ ZA Žilina odbor školstva) - dotácia (Čítame radi)</t>
  </si>
  <si>
    <t>RÚŠS ZA odbor ekonomiky (OÚ ZA Žilina odbor školstva) - dotácia (špecifiká - digitálne technológie)</t>
  </si>
  <si>
    <t>RÚŠS ZA odbor ekonomiky (OÚ ZA Žilina odbor školstva) - dotácia (špecifiká - dezinfekcia COVID -19)</t>
  </si>
  <si>
    <t>01.1.1, 05.1.0, 06.1.0</t>
  </si>
  <si>
    <t>Transfery od subjektov nezaradených vo verejnej správe v registri organizácií vedenom Štatistickým úradom SR</t>
  </si>
  <si>
    <t>04.1.2, 07.2.1</t>
  </si>
  <si>
    <t>02.2.0, 08.1.0, 07.2.1</t>
  </si>
  <si>
    <t>01.1.1, 02.2.0, 07.2.1</t>
  </si>
  <si>
    <t>02.2.0, 07.2.1, 08.2.0</t>
  </si>
  <si>
    <t>06.4.0, 07.2.1, 09.5.0</t>
  </si>
  <si>
    <t>02.2.0, 03.2.0, 07.2.1, 09.5.0</t>
  </si>
  <si>
    <t>01.1.1, 07.2.1, 09.5.0</t>
  </si>
  <si>
    <t>01.1.1, 01.1.2, 07.2.1, 09.5.0</t>
  </si>
  <si>
    <t>02.2.0, 07.4.0, 10.7.0</t>
  </si>
  <si>
    <t>Dotácia (edukačné publikácie)</t>
  </si>
  <si>
    <t>Dotácia (špecifiká - dezinfekcia, OOPP - COVID -19) - (R-1)</t>
  </si>
  <si>
    <t>Príp. a projekt. dokum./Zberný dvor</t>
  </si>
  <si>
    <t>Plynové varidlo s podstavcom</t>
  </si>
  <si>
    <t>Vybudovanie detského ihriska/MPSVaR SR</t>
  </si>
  <si>
    <t>Vybudovanie detského ihriska/vl. náklady</t>
  </si>
  <si>
    <t>Program - elektronická registratúra Memphis</t>
  </si>
  <si>
    <t>MIRRI SR - dotácia (projekt - Zvyšovanie bezpečnosti a dostupnosti sídla prostredníctvom rekonštr. chodníkov)</t>
  </si>
  <si>
    <t>MPSVaR SR - dotácia (výstavba detského ihriska)</t>
  </si>
  <si>
    <t>za predaj výrobkov, tovarov a služieb - odhŕňanie snehu</t>
  </si>
  <si>
    <t>OÚ Rbk - dotácia (ubytovanie - odídenci UA)</t>
  </si>
  <si>
    <t>Fond na podporu umenia - dotácia (knižničný fond)</t>
  </si>
  <si>
    <t>OÚ Rbk - dotácia (testovanie z-cov - COVID -19)</t>
  </si>
  <si>
    <t>Server</t>
  </si>
  <si>
    <t>Zateplenie fasády</t>
  </si>
  <si>
    <t>Príspevok pre žiakov 1. ročníka ZŠ</t>
  </si>
  <si>
    <t>Spolupráca s partnerskými obcami a mestom</t>
  </si>
  <si>
    <t>01.1.1, 02.2.0, 07.2.1, 09.5.0, 10.4.0</t>
  </si>
  <si>
    <t>0.6.1.0, 06.2.0</t>
  </si>
  <si>
    <t>OÚ Rbk - dotácia (povodňové záchranné práce)</t>
  </si>
  <si>
    <t>MONDI SCP - finančný príspevok</t>
  </si>
  <si>
    <t>vratky obec - škola v prírode, lyž. kurz, asistent učiteľa, dopravné, stravné, edukačné publikácie</t>
  </si>
  <si>
    <t>RÚŠS ZA odbor ekonomiky (OÚ ZA Žilina odbor školstva) - dotácia (edukačné publikácie - POO)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</si>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</sst>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0"/>
    <numFmt numFmtId="165" formatCode="0#,##0"/>
    <numFmt numFmtId="166" formatCode="#,0#0"/>
    <numFmt numFmtId="167" formatCode="##00#0"/>
    <numFmt numFmtId="168" formatCode="##0#0"/>
    <numFmt numFmtId="169" formatCode="#00#0"/>
  </numFmts>
  <fonts count="16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Font="0" applyFill="0" applyBorder="0" applyAlignment="0" applyProtection="0"/>
  </cellStyleXfs>
  <cellXfs count="314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/>
    <xf numFmtId="49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3" fontId="4" fillId="3" borderId="1" xfId="0" applyNumberFormat="1" applyFont="1" applyFill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3" fontId="5" fillId="0" borderId="1" xfId="0" applyNumberFormat="1" applyFont="1" applyBorder="1" applyAlignment="1">
      <alignment vertical="center"/>
    </xf>
    <xf numFmtId="1" fontId="4" fillId="3" borderId="1" xfId="0" applyNumberFormat="1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3" fontId="10" fillId="0" borderId="1" xfId="0" applyNumberFormat="1" applyFont="1" applyBorder="1" applyAlignment="1">
      <alignment vertical="center"/>
    </xf>
    <xf numFmtId="0" fontId="5" fillId="3" borderId="0" xfId="0" applyFont="1" applyFill="1" applyAlignment="1">
      <alignment vertical="center"/>
    </xf>
    <xf numFmtId="1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1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  <xf numFmtId="3" fontId="4" fillId="2" borderId="0" xfId="0" applyNumberFormat="1" applyFont="1" applyFill="1" applyAlignment="1">
      <alignment vertical="center"/>
    </xf>
    <xf numFmtId="3" fontId="4" fillId="0" borderId="0" xfId="0" applyNumberFormat="1" applyFont="1" applyAlignment="1">
      <alignment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right" vertical="center"/>
    </xf>
    <xf numFmtId="1" fontId="4" fillId="0" borderId="1" xfId="0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vertical="center"/>
    </xf>
    <xf numFmtId="3" fontId="4" fillId="2" borderId="1" xfId="1" applyNumberFormat="1" applyFont="1" applyFill="1" applyBorder="1" applyAlignment="1">
      <alignment horizontal="center" vertical="center"/>
    </xf>
    <xf numFmtId="3" fontId="4" fillId="0" borderId="0" xfId="1" applyNumberFormat="1" applyFont="1" applyAlignment="1">
      <alignment vertical="center"/>
    </xf>
    <xf numFmtId="3" fontId="4" fillId="0" borderId="0" xfId="1" applyNumberFormat="1" applyFont="1" applyAlignment="1">
      <alignment horizontal="center" vertical="center"/>
    </xf>
    <xf numFmtId="3" fontId="4" fillId="0" borderId="0" xfId="1" applyNumberFormat="1" applyFont="1" applyAlignment="1">
      <alignment vertical="center" wrapText="1"/>
    </xf>
    <xf numFmtId="3" fontId="4" fillId="0" borderId="0" xfId="1" applyNumberFormat="1" applyFont="1" applyBorder="1" applyAlignment="1">
      <alignment vertical="center"/>
    </xf>
    <xf numFmtId="3" fontId="11" fillId="0" borderId="0" xfId="1" applyNumberFormat="1" applyFont="1" applyAlignment="1">
      <alignment horizontal="left" vertical="center"/>
    </xf>
    <xf numFmtId="3" fontId="4" fillId="0" borderId="0" xfId="1" applyNumberFormat="1" applyFont="1" applyAlignment="1">
      <alignment horizontal="left" vertical="center"/>
    </xf>
    <xf numFmtId="3" fontId="5" fillId="0" borderId="0" xfId="1" applyNumberFormat="1" applyFont="1" applyAlignment="1">
      <alignment vertical="center"/>
    </xf>
    <xf numFmtId="3" fontId="5" fillId="0" borderId="0" xfId="0" applyNumberFormat="1" applyFont="1" applyAlignment="1">
      <alignment vertical="center" wrapText="1"/>
    </xf>
    <xf numFmtId="0" fontId="6" fillId="0" borderId="0" xfId="0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4" fillId="3" borderId="0" xfId="0" applyFont="1" applyFill="1" applyAlignment="1">
      <alignment vertical="center"/>
    </xf>
    <xf numFmtId="3" fontId="5" fillId="2" borderId="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4" fillId="0" borderId="0" xfId="0" applyFont="1"/>
    <xf numFmtId="0" fontId="14" fillId="0" borderId="1" xfId="0" applyFont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3" fontId="13" fillId="0" borderId="0" xfId="0" applyNumberFormat="1" applyFont="1"/>
    <xf numFmtId="0" fontId="15" fillId="0" borderId="1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3" fontId="5" fillId="3" borderId="1" xfId="0" applyNumberFormat="1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9" fontId="4" fillId="0" borderId="0" xfId="0" applyNumberFormat="1" applyFont="1" applyAlignment="1">
      <alignment vertical="center"/>
    </xf>
    <xf numFmtId="3" fontId="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/>
    </xf>
    <xf numFmtId="3" fontId="10" fillId="3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3" fontId="9" fillId="3" borderId="4" xfId="0" applyNumberFormat="1" applyFont="1" applyFill="1" applyBorder="1" applyAlignment="1">
      <alignment vertical="center"/>
    </xf>
    <xf numFmtId="3" fontId="5" fillId="3" borderId="1" xfId="0" applyNumberFormat="1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 shrinkToFit="1"/>
    </xf>
    <xf numFmtId="0" fontId="10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left"/>
    </xf>
    <xf numFmtId="3" fontId="4" fillId="5" borderId="1" xfId="0" applyNumberFormat="1" applyFont="1" applyFill="1" applyBorder="1" applyAlignment="1">
      <alignment horizontal="right"/>
    </xf>
    <xf numFmtId="0" fontId="5" fillId="3" borderId="3" xfId="0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right" vertical="center"/>
    </xf>
    <xf numFmtId="0" fontId="4" fillId="3" borderId="5" xfId="0" applyFont="1" applyFill="1" applyBorder="1" applyAlignment="1">
      <alignment vertical="center"/>
    </xf>
    <xf numFmtId="3" fontId="4" fillId="3" borderId="1" xfId="1" applyNumberFormat="1" applyFont="1" applyFill="1" applyBorder="1" applyAlignment="1">
      <alignment horizontal="center" vertical="center"/>
    </xf>
    <xf numFmtId="49" fontId="4" fillId="3" borderId="1" xfId="1" applyNumberFormat="1" applyFont="1" applyFill="1" applyBorder="1" applyAlignment="1">
      <alignment horizontal="center" vertical="center" wrapText="1"/>
    </xf>
    <xf numFmtId="3" fontId="4" fillId="3" borderId="1" xfId="1" applyNumberFormat="1" applyFont="1" applyFill="1" applyBorder="1" applyAlignment="1">
      <alignment vertical="center" wrapText="1"/>
    </xf>
    <xf numFmtId="3" fontId="4" fillId="3" borderId="1" xfId="1" applyNumberFormat="1" applyFont="1" applyFill="1" applyBorder="1" applyAlignment="1">
      <alignment vertical="center"/>
    </xf>
    <xf numFmtId="3" fontId="12" fillId="3" borderId="1" xfId="0" applyNumberFormat="1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right" vertical="center"/>
    </xf>
    <xf numFmtId="0" fontId="5" fillId="6" borderId="1" xfId="0" applyFont="1" applyFill="1" applyBorder="1" applyAlignment="1">
      <alignment vertical="center"/>
    </xf>
    <xf numFmtId="3" fontId="5" fillId="6" borderId="1" xfId="0" applyNumberFormat="1" applyFont="1" applyFill="1" applyBorder="1" applyAlignment="1">
      <alignment vertical="center"/>
    </xf>
    <xf numFmtId="0" fontId="4" fillId="6" borderId="1" xfId="0" applyFont="1" applyFill="1" applyBorder="1" applyAlignment="1">
      <alignment horizontal="right" vertical="center"/>
    </xf>
    <xf numFmtId="0" fontId="4" fillId="6" borderId="4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 vertical="center"/>
    </xf>
    <xf numFmtId="1" fontId="5" fillId="6" borderId="1" xfId="0" applyNumberFormat="1" applyFont="1" applyFill="1" applyBorder="1" applyAlignment="1">
      <alignment horizontal="right" vertical="center"/>
    </xf>
    <xf numFmtId="3" fontId="5" fillId="6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/>
    </xf>
    <xf numFmtId="3" fontId="5" fillId="6" borderId="1" xfId="0" applyNumberFormat="1" applyFont="1" applyFill="1" applyBorder="1" applyAlignment="1">
      <alignment horizontal="right" vertical="center" wrapText="1"/>
    </xf>
    <xf numFmtId="49" fontId="5" fillId="6" borderId="1" xfId="0" applyNumberFormat="1" applyFont="1" applyFill="1" applyBorder="1" applyAlignment="1">
      <alignment horizontal="right" vertical="center"/>
    </xf>
    <xf numFmtId="0" fontId="4" fillId="6" borderId="1" xfId="0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>
      <alignment horizontal="right" vertical="center"/>
    </xf>
    <xf numFmtId="3" fontId="4" fillId="3" borderId="3" xfId="0" applyNumberFormat="1" applyFont="1" applyFill="1" applyBorder="1" applyAlignment="1">
      <alignment horizontal="right" vertical="center"/>
    </xf>
    <xf numFmtId="3" fontId="4" fillId="3" borderId="0" xfId="0" applyNumberFormat="1" applyFont="1" applyFill="1" applyAlignment="1">
      <alignment vertical="center"/>
    </xf>
    <xf numFmtId="1" fontId="5" fillId="3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1" fontId="4" fillId="6" borderId="1" xfId="0" applyNumberFormat="1" applyFont="1" applyFill="1" applyBorder="1" applyAlignment="1">
      <alignment horizontal="right" vertical="center"/>
    </xf>
    <xf numFmtId="3" fontId="5" fillId="4" borderId="1" xfId="0" applyNumberFormat="1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49" fontId="4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right" vertical="center"/>
    </xf>
    <xf numFmtId="3" fontId="5" fillId="7" borderId="1" xfId="0" applyNumberFormat="1" applyFont="1" applyFill="1" applyBorder="1" applyAlignment="1">
      <alignment vertical="center"/>
    </xf>
    <xf numFmtId="0" fontId="5" fillId="7" borderId="1" xfId="0" applyFont="1" applyFill="1" applyBorder="1" applyAlignment="1">
      <alignment horizontal="right" vertical="center"/>
    </xf>
    <xf numFmtId="0" fontId="5" fillId="7" borderId="4" xfId="0" applyFont="1" applyFill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textRotation="90" wrapText="1"/>
    </xf>
    <xf numFmtId="0" fontId="5" fillId="5" borderId="8" xfId="0" applyFont="1" applyFill="1" applyBorder="1" applyAlignment="1">
      <alignment horizontal="center" textRotation="90" wrapText="1"/>
    </xf>
    <xf numFmtId="49" fontId="5" fillId="5" borderId="1" xfId="0" applyNumberFormat="1" applyFont="1" applyFill="1" applyBorder="1" applyAlignment="1">
      <alignment horizontal="center" textRotation="90" wrapText="1"/>
    </xf>
    <xf numFmtId="0" fontId="5" fillId="5" borderId="9" xfId="0" applyFont="1" applyFill="1" applyBorder="1" applyAlignment="1">
      <alignment horizontal="right" textRotation="90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49" fontId="4" fillId="8" borderId="1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right" vertical="center"/>
    </xf>
    <xf numFmtId="0" fontId="5" fillId="8" borderId="1" xfId="0" applyFont="1" applyFill="1" applyBorder="1" applyAlignment="1">
      <alignment vertical="center"/>
    </xf>
    <xf numFmtId="3" fontId="5" fillId="8" borderId="1" xfId="0" applyNumberFormat="1" applyFont="1" applyFill="1" applyBorder="1" applyAlignment="1">
      <alignment vertical="center"/>
    </xf>
    <xf numFmtId="0" fontId="5" fillId="8" borderId="1" xfId="0" applyFont="1" applyFill="1" applyBorder="1" applyAlignment="1">
      <alignment horizontal="right" vertical="center"/>
    </xf>
    <xf numFmtId="3" fontId="4" fillId="8" borderId="1" xfId="0" applyNumberFormat="1" applyFont="1" applyFill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center" vertical="center"/>
    </xf>
    <xf numFmtId="49" fontId="10" fillId="8" borderId="1" xfId="0" applyNumberFormat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vertical="center" wrapText="1"/>
    </xf>
    <xf numFmtId="3" fontId="5" fillId="4" borderId="1" xfId="0" applyNumberFormat="1" applyFont="1" applyFill="1" applyBorder="1" applyAlignment="1">
      <alignment horizontal="right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3" fontId="5" fillId="7" borderId="1" xfId="0" applyNumberFormat="1" applyFont="1" applyFill="1" applyBorder="1" applyAlignment="1">
      <alignment horizontal="right" vertical="center"/>
    </xf>
    <xf numFmtId="1" fontId="5" fillId="7" borderId="1" xfId="0" applyNumberFormat="1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/>
    </xf>
    <xf numFmtId="49" fontId="5" fillId="7" borderId="3" xfId="0" applyNumberFormat="1" applyFont="1" applyFill="1" applyBorder="1" applyAlignment="1">
      <alignment horizontal="center" vertical="center"/>
    </xf>
    <xf numFmtId="1" fontId="5" fillId="7" borderId="3" xfId="0" applyNumberFormat="1" applyFont="1" applyFill="1" applyBorder="1" applyAlignment="1">
      <alignment horizontal="right" vertical="center"/>
    </xf>
    <xf numFmtId="0" fontId="5" fillId="7" borderId="3" xfId="0" applyFont="1" applyFill="1" applyBorder="1" applyAlignment="1">
      <alignment horizontal="center" vertical="center" wrapText="1"/>
    </xf>
    <xf numFmtId="3" fontId="5" fillId="7" borderId="3" xfId="0" applyNumberFormat="1" applyFont="1" applyFill="1" applyBorder="1" applyAlignment="1">
      <alignment horizontal="right" vertical="center"/>
    </xf>
    <xf numFmtId="49" fontId="5" fillId="7" borderId="1" xfId="0" applyNumberFormat="1" applyFont="1" applyFill="1" applyBorder="1" applyAlignment="1">
      <alignment horizontal="right" vertical="center"/>
    </xf>
    <xf numFmtId="49" fontId="4" fillId="7" borderId="1" xfId="0" applyNumberFormat="1" applyFont="1" applyFill="1" applyBorder="1" applyAlignment="1">
      <alignment horizontal="right" vertical="center"/>
    </xf>
    <xf numFmtId="0" fontId="5" fillId="9" borderId="6" xfId="0" applyFont="1" applyFill="1" applyBorder="1" applyAlignment="1">
      <alignment horizontal="center" textRotation="90" wrapText="1"/>
    </xf>
    <xf numFmtId="1" fontId="5" fillId="9" borderId="6" xfId="0" applyNumberFormat="1" applyFont="1" applyFill="1" applyBorder="1" applyAlignment="1">
      <alignment horizontal="center" textRotation="90" wrapText="1"/>
    </xf>
    <xf numFmtId="0" fontId="5" fillId="9" borderId="7" xfId="0" applyFont="1" applyFill="1" applyBorder="1" applyAlignment="1">
      <alignment horizontal="center" vertical="center" wrapText="1"/>
    </xf>
    <xf numFmtId="3" fontId="5" fillId="9" borderId="1" xfId="1" applyNumberFormat="1" applyFont="1" applyFill="1" applyBorder="1" applyAlignment="1">
      <alignment horizontal="center" vertical="center" wrapText="1"/>
    </xf>
    <xf numFmtId="1" fontId="4" fillId="8" borderId="1" xfId="0" applyNumberFormat="1" applyFont="1" applyFill="1" applyBorder="1" applyAlignment="1">
      <alignment horizontal="right" vertical="center"/>
    </xf>
    <xf numFmtId="0" fontId="5" fillId="8" borderId="1" xfId="0" applyFont="1" applyFill="1" applyBorder="1" applyAlignment="1">
      <alignment horizontal="left" vertical="center"/>
    </xf>
    <xf numFmtId="3" fontId="4" fillId="8" borderId="1" xfId="0" applyNumberFormat="1" applyFont="1" applyFill="1" applyBorder="1" applyAlignment="1">
      <alignment horizontal="right" vertical="center"/>
    </xf>
    <xf numFmtId="3" fontId="5" fillId="8" borderId="1" xfId="0" applyNumberFormat="1" applyFont="1" applyFill="1" applyBorder="1" applyAlignment="1">
      <alignment horizontal="right" vertical="center"/>
    </xf>
    <xf numFmtId="0" fontId="4" fillId="8" borderId="1" xfId="0" applyFont="1" applyFill="1" applyBorder="1" applyAlignment="1">
      <alignment horizontal="left" vertical="center"/>
    </xf>
    <xf numFmtId="1" fontId="5" fillId="8" borderId="1" xfId="0" applyNumberFormat="1" applyFont="1" applyFill="1" applyBorder="1" applyAlignment="1">
      <alignment horizontal="right" vertical="center"/>
    </xf>
    <xf numFmtId="3" fontId="5" fillId="8" borderId="1" xfId="0" applyNumberFormat="1" applyFont="1" applyFill="1" applyBorder="1" applyAlignment="1">
      <alignment horizontal="right" vertical="center" wrapText="1"/>
    </xf>
    <xf numFmtId="3" fontId="5" fillId="9" borderId="1" xfId="0" applyNumberFormat="1" applyFont="1" applyFill="1" applyBorder="1" applyAlignment="1">
      <alignment horizontal="center" textRotation="90" wrapText="1"/>
    </xf>
    <xf numFmtId="3" fontId="5" fillId="9" borderId="2" xfId="0" applyNumberFormat="1" applyFont="1" applyFill="1" applyBorder="1" applyAlignment="1">
      <alignment vertical="center"/>
    </xf>
    <xf numFmtId="3" fontId="5" fillId="9" borderId="4" xfId="0" applyNumberFormat="1" applyFont="1" applyFill="1" applyBorder="1" applyAlignment="1">
      <alignment horizontal="center" vertical="center"/>
    </xf>
    <xf numFmtId="3" fontId="5" fillId="9" borderId="1" xfId="1" applyNumberFormat="1" applyFont="1" applyFill="1" applyBorder="1" applyAlignment="1">
      <alignment horizontal="center" vertical="center" wrapText="1" shrinkToFit="1"/>
    </xf>
    <xf numFmtId="0" fontId="5" fillId="9" borderId="1" xfId="1" applyFont="1" applyFill="1" applyBorder="1" applyAlignment="1">
      <alignment horizontal="center" vertical="center" wrapText="1"/>
    </xf>
    <xf numFmtId="3" fontId="5" fillId="9" borderId="1" xfId="1" applyNumberFormat="1" applyFont="1" applyFill="1" applyBorder="1" applyAlignment="1">
      <alignment horizontal="center" vertical="center"/>
    </xf>
    <xf numFmtId="3" fontId="5" fillId="7" borderId="1" xfId="0" applyNumberFormat="1" applyFont="1" applyFill="1" applyBorder="1" applyAlignment="1">
      <alignment horizontal="center" vertical="center"/>
    </xf>
    <xf numFmtId="3" fontId="4" fillId="7" borderId="1" xfId="0" applyNumberFormat="1" applyFont="1" applyFill="1" applyBorder="1" applyAlignment="1">
      <alignment horizontal="center" vertical="center"/>
    </xf>
    <xf numFmtId="3" fontId="5" fillId="7" borderId="3" xfId="0" applyNumberFormat="1" applyFont="1" applyFill="1" applyBorder="1" applyAlignment="1">
      <alignment vertical="center"/>
    </xf>
    <xf numFmtId="3" fontId="4" fillId="7" borderId="3" xfId="0" applyNumberFormat="1" applyFont="1" applyFill="1" applyBorder="1" applyAlignment="1">
      <alignment vertical="center"/>
    </xf>
    <xf numFmtId="3" fontId="4" fillId="7" borderId="1" xfId="0" applyNumberFormat="1" applyFont="1" applyFill="1" applyBorder="1" applyAlignment="1">
      <alignment vertical="center"/>
    </xf>
    <xf numFmtId="3" fontId="5" fillId="7" borderId="3" xfId="0" applyNumberFormat="1" applyFont="1" applyFill="1" applyBorder="1" applyAlignment="1">
      <alignment horizontal="center" vertical="center"/>
    </xf>
    <xf numFmtId="3" fontId="5" fillId="6" borderId="1" xfId="0" applyNumberFormat="1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vertical="center"/>
    </xf>
    <xf numFmtId="3" fontId="5" fillId="8" borderId="1" xfId="0" applyNumberFormat="1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vertical="center"/>
    </xf>
    <xf numFmtId="169" fontId="5" fillId="8" borderId="1" xfId="0" applyNumberFormat="1" applyFont="1" applyFill="1" applyBorder="1" applyAlignment="1">
      <alignment horizontal="center" vertical="center"/>
    </xf>
    <xf numFmtId="3" fontId="4" fillId="8" borderId="0" xfId="0" applyNumberFormat="1" applyFont="1" applyFill="1" applyAlignment="1">
      <alignment vertical="center"/>
    </xf>
    <xf numFmtId="3" fontId="9" fillId="8" borderId="1" xfId="0" applyNumberFormat="1" applyFont="1" applyFill="1" applyBorder="1" applyAlignment="1">
      <alignment vertical="center"/>
    </xf>
    <xf numFmtId="3" fontId="10" fillId="8" borderId="1" xfId="0" applyNumberFormat="1" applyFont="1" applyFill="1" applyBorder="1" applyAlignment="1">
      <alignment vertical="center"/>
    </xf>
    <xf numFmtId="164" fontId="5" fillId="8" borderId="1" xfId="0" applyNumberFormat="1" applyFont="1" applyFill="1" applyBorder="1" applyAlignment="1">
      <alignment horizontal="center" vertical="center"/>
    </xf>
    <xf numFmtId="165" fontId="5" fillId="8" borderId="1" xfId="0" applyNumberFormat="1" applyFont="1" applyFill="1" applyBorder="1" applyAlignment="1">
      <alignment horizontal="center" vertical="center"/>
    </xf>
    <xf numFmtId="3" fontId="5" fillId="8" borderId="3" xfId="0" applyNumberFormat="1" applyFont="1" applyFill="1" applyBorder="1" applyAlignment="1">
      <alignment horizontal="center" vertical="center"/>
    </xf>
    <xf numFmtId="3" fontId="5" fillId="8" borderId="3" xfId="0" applyNumberFormat="1" applyFont="1" applyFill="1" applyBorder="1" applyAlignment="1">
      <alignment vertical="center"/>
    </xf>
    <xf numFmtId="166" fontId="5" fillId="8" borderId="3" xfId="0" applyNumberFormat="1" applyFont="1" applyFill="1" applyBorder="1" applyAlignment="1">
      <alignment horizontal="center" vertical="center"/>
    </xf>
    <xf numFmtId="3" fontId="5" fillId="8" borderId="2" xfId="0" applyNumberFormat="1" applyFont="1" applyFill="1" applyBorder="1" applyAlignment="1">
      <alignment vertical="center"/>
    </xf>
    <xf numFmtId="3" fontId="5" fillId="8" borderId="10" xfId="0" applyNumberFormat="1" applyFont="1" applyFill="1" applyBorder="1" applyAlignment="1">
      <alignment vertical="center"/>
    </xf>
    <xf numFmtId="167" fontId="5" fillId="8" borderId="1" xfId="0" applyNumberFormat="1" applyFont="1" applyFill="1" applyBorder="1" applyAlignment="1">
      <alignment horizontal="center" vertical="center"/>
    </xf>
    <xf numFmtId="168" fontId="5" fillId="8" borderId="1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textRotation="90" wrapText="1"/>
    </xf>
    <xf numFmtId="49" fontId="5" fillId="9" borderId="1" xfId="0" applyNumberFormat="1" applyFont="1" applyFill="1" applyBorder="1" applyAlignment="1">
      <alignment horizontal="center" vertical="center"/>
    </xf>
    <xf numFmtId="3" fontId="5" fillId="9" borderId="1" xfId="1" applyNumberFormat="1" applyFont="1" applyFill="1" applyBorder="1" applyAlignment="1">
      <alignment horizontal="center" vertical="center" shrinkToFit="1"/>
    </xf>
    <xf numFmtId="3" fontId="5" fillId="4" borderId="1" xfId="0" applyNumberFormat="1" applyFont="1" applyFill="1" applyBorder="1" applyAlignment="1">
      <alignment horizontal="right" vertical="center" wrapText="1"/>
    </xf>
    <xf numFmtId="49" fontId="5" fillId="6" borderId="1" xfId="0" applyNumberFormat="1" applyFont="1" applyFill="1" applyBorder="1" applyAlignment="1">
      <alignment horizontal="center" vertical="center"/>
    </xf>
    <xf numFmtId="49" fontId="6" fillId="6" borderId="1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center" vertical="center"/>
    </xf>
    <xf numFmtId="3" fontId="5" fillId="9" borderId="6" xfId="1" applyNumberFormat="1" applyFont="1" applyFill="1" applyBorder="1" applyAlignment="1">
      <alignment horizontal="center" textRotation="90" wrapText="1"/>
    </xf>
    <xf numFmtId="3" fontId="5" fillId="9" borderId="3" xfId="1" applyNumberFormat="1" applyFont="1" applyFill="1" applyBorder="1" applyAlignment="1">
      <alignment horizontal="center" vertical="center" wrapText="1"/>
    </xf>
    <xf numFmtId="3" fontId="5" fillId="7" borderId="1" xfId="1" applyNumberFormat="1" applyFont="1" applyFill="1" applyBorder="1" applyAlignment="1">
      <alignment horizontal="center" vertical="center"/>
    </xf>
    <xf numFmtId="3" fontId="4" fillId="7" borderId="1" xfId="1" applyNumberFormat="1" applyFont="1" applyFill="1" applyBorder="1" applyAlignment="1">
      <alignment vertical="center"/>
    </xf>
    <xf numFmtId="3" fontId="4" fillId="7" borderId="1" xfId="1" applyNumberFormat="1" applyFont="1" applyFill="1" applyBorder="1" applyAlignment="1">
      <alignment horizontal="center" vertical="center"/>
    </xf>
    <xf numFmtId="3" fontId="5" fillId="7" borderId="1" xfId="1" applyNumberFormat="1" applyFont="1" applyFill="1" applyBorder="1" applyAlignment="1">
      <alignment horizontal="center" vertical="center" wrapText="1"/>
    </xf>
    <xf numFmtId="3" fontId="5" fillId="7" borderId="1" xfId="1" applyNumberFormat="1" applyFont="1" applyFill="1" applyBorder="1" applyAlignment="1">
      <alignment vertical="center"/>
    </xf>
    <xf numFmtId="3" fontId="4" fillId="6" borderId="1" xfId="1" applyNumberFormat="1" applyFont="1" applyFill="1" applyBorder="1" applyAlignment="1">
      <alignment horizontal="center" vertical="center"/>
    </xf>
    <xf numFmtId="3" fontId="4" fillId="6" borderId="1" xfId="1" applyNumberFormat="1" applyFont="1" applyFill="1" applyBorder="1" applyAlignment="1">
      <alignment vertical="center"/>
    </xf>
    <xf numFmtId="3" fontId="6" fillId="6" borderId="1" xfId="1" applyNumberFormat="1" applyFont="1" applyFill="1" applyBorder="1" applyAlignment="1">
      <alignment vertical="center" wrapText="1"/>
    </xf>
    <xf numFmtId="3" fontId="5" fillId="6" borderId="1" xfId="1" applyNumberFormat="1" applyFont="1" applyFill="1" applyBorder="1" applyAlignment="1">
      <alignment vertical="center"/>
    </xf>
    <xf numFmtId="3" fontId="4" fillId="8" borderId="1" xfId="1" applyNumberFormat="1" applyFont="1" applyFill="1" applyBorder="1" applyAlignment="1">
      <alignment horizontal="center" vertical="center"/>
    </xf>
    <xf numFmtId="49" fontId="4" fillId="8" borderId="1" xfId="1" applyNumberFormat="1" applyFont="1" applyFill="1" applyBorder="1" applyAlignment="1">
      <alignment horizontal="center" vertical="center" wrapText="1"/>
    </xf>
    <xf numFmtId="3" fontId="4" fillId="8" borderId="1" xfId="1" applyNumberFormat="1" applyFont="1" applyFill="1" applyBorder="1" applyAlignment="1">
      <alignment vertical="center" wrapText="1"/>
    </xf>
    <xf numFmtId="3" fontId="4" fillId="8" borderId="1" xfId="1" applyNumberFormat="1" applyFont="1" applyFill="1" applyBorder="1" applyAlignment="1">
      <alignment vertical="center"/>
    </xf>
    <xf numFmtId="49" fontId="5" fillId="9" borderId="6" xfId="0" applyNumberFormat="1" applyFont="1" applyFill="1" applyBorder="1" applyAlignment="1">
      <alignment horizontal="center" textRotation="90" wrapText="1"/>
    </xf>
    <xf numFmtId="0" fontId="9" fillId="9" borderId="3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right" vertical="center" shrinkToFit="1"/>
    </xf>
    <xf numFmtId="0" fontId="9" fillId="7" borderId="1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left" vertical="center"/>
    </xf>
    <xf numFmtId="3" fontId="5" fillId="7" borderId="1" xfId="0" applyNumberFormat="1" applyFont="1" applyFill="1" applyBorder="1" applyAlignment="1">
      <alignment horizontal="right" vertical="center" shrinkToFit="1"/>
    </xf>
    <xf numFmtId="0" fontId="9" fillId="7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left"/>
    </xf>
    <xf numFmtId="3" fontId="5" fillId="7" borderId="1" xfId="0" applyNumberFormat="1" applyFont="1" applyFill="1" applyBorder="1" applyAlignment="1">
      <alignment horizontal="right"/>
    </xf>
    <xf numFmtId="0" fontId="10" fillId="8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left"/>
    </xf>
    <xf numFmtId="3" fontId="4" fillId="8" borderId="1" xfId="0" applyNumberFormat="1" applyFont="1" applyFill="1" applyBorder="1" applyAlignment="1">
      <alignment horizontal="right"/>
    </xf>
    <xf numFmtId="3" fontId="4" fillId="8" borderId="1" xfId="1" applyNumberFormat="1" applyFont="1" applyFill="1" applyBorder="1" applyAlignment="1">
      <alignment horizontal="right"/>
    </xf>
    <xf numFmtId="3" fontId="12" fillId="8" borderId="1" xfId="0" applyNumberFormat="1" applyFont="1" applyFill="1" applyBorder="1" applyAlignment="1">
      <alignment horizontal="right"/>
    </xf>
    <xf numFmtId="0" fontId="10" fillId="8" borderId="1" xfId="0" applyFont="1" applyFill="1" applyBorder="1" applyAlignment="1">
      <alignment horizontal="right"/>
    </xf>
    <xf numFmtId="0" fontId="13" fillId="8" borderId="1" xfId="0" applyFont="1" applyFill="1" applyBorder="1" applyAlignment="1">
      <alignment horizontal="center" vertical="center"/>
    </xf>
    <xf numFmtId="3" fontId="13" fillId="8" borderId="1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vertical="center"/>
    </xf>
    <xf numFmtId="3" fontId="4" fillId="3" borderId="4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7" fillId="3" borderId="0" xfId="0" applyFont="1" applyFill="1" applyAlignment="1">
      <alignment vertical="center"/>
    </xf>
    <xf numFmtId="0" fontId="6" fillId="3" borderId="4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/>
    </xf>
    <xf numFmtId="3" fontId="5" fillId="4" borderId="5" xfId="0" applyNumberFormat="1" applyFont="1" applyFill="1" applyBorder="1" applyAlignment="1">
      <alignment horizontal="center" vertical="center"/>
    </xf>
    <xf numFmtId="3" fontId="5" fillId="4" borderId="4" xfId="0" applyNumberFormat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3" fontId="6" fillId="3" borderId="6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center"/>
    </xf>
    <xf numFmtId="3" fontId="5" fillId="8" borderId="1" xfId="0" applyNumberFormat="1" applyFont="1" applyFill="1" applyBorder="1" applyAlignment="1">
      <alignment vertical="center" wrapText="1"/>
    </xf>
    <xf numFmtId="3" fontId="5" fillId="8" borderId="2" xfId="0" applyNumberFormat="1" applyFont="1" applyFill="1" applyBorder="1" applyAlignment="1">
      <alignment vertical="center"/>
    </xf>
    <xf numFmtId="3" fontId="5" fillId="8" borderId="4" xfId="0" applyNumberFormat="1" applyFont="1" applyFill="1" applyBorder="1" applyAlignment="1">
      <alignment vertical="center"/>
    </xf>
    <xf numFmtId="3" fontId="5" fillId="9" borderId="2" xfId="0" applyNumberFormat="1" applyFont="1" applyFill="1" applyBorder="1" applyAlignment="1">
      <alignment horizontal="center" textRotation="90" wrapText="1"/>
    </xf>
    <xf numFmtId="0" fontId="0" fillId="9" borderId="4" xfId="0" applyFill="1" applyBorder="1" applyAlignment="1">
      <alignment horizontal="center" textRotation="90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textRotation="90" wrapText="1"/>
    </xf>
    <xf numFmtId="0" fontId="2" fillId="9" borderId="4" xfId="0" applyFont="1" applyFill="1" applyBorder="1" applyAlignment="1">
      <alignment horizontal="center" textRotation="90" wrapText="1"/>
    </xf>
    <xf numFmtId="3" fontId="6" fillId="3" borderId="2" xfId="1" applyNumberFormat="1" applyFont="1" applyFill="1" applyBorder="1" applyAlignment="1">
      <alignment horizontal="center" vertical="center" wrapText="1" shrinkToFit="1"/>
    </xf>
    <xf numFmtId="3" fontId="6" fillId="3" borderId="4" xfId="1" applyNumberFormat="1" applyFont="1" applyFill="1" applyBorder="1" applyAlignment="1">
      <alignment horizontal="center" vertical="center" wrapText="1" shrinkToFit="1"/>
    </xf>
    <xf numFmtId="3" fontId="6" fillId="3" borderId="2" xfId="0" applyNumberFormat="1" applyFont="1" applyFill="1" applyBorder="1" applyAlignment="1">
      <alignment horizontal="center" vertical="center" wrapText="1"/>
    </xf>
    <xf numFmtId="3" fontId="6" fillId="3" borderId="5" xfId="0" applyNumberFormat="1" applyFont="1" applyFill="1" applyBorder="1" applyAlignment="1">
      <alignment horizontal="center" vertical="center" wrapText="1"/>
    </xf>
    <xf numFmtId="3" fontId="6" fillId="3" borderId="4" xfId="0" applyNumberFormat="1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3" fontId="5" fillId="4" borderId="5" xfId="0" applyNumberFormat="1" applyFont="1" applyFill="1" applyBorder="1" applyAlignment="1">
      <alignment horizontal="center" vertical="center" wrapText="1"/>
    </xf>
    <xf numFmtId="3" fontId="5" fillId="4" borderId="4" xfId="0" applyNumberFormat="1" applyFont="1" applyFill="1" applyBorder="1" applyAlignment="1">
      <alignment horizontal="center" vertical="center" wrapText="1"/>
    </xf>
    <xf numFmtId="3" fontId="6" fillId="3" borderId="1" xfId="1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3" fontId="5" fillId="3" borderId="2" xfId="1" applyNumberFormat="1" applyFont="1" applyFill="1" applyBorder="1" applyAlignment="1">
      <alignment horizontal="center" vertical="center" wrapText="1" shrinkToFit="1"/>
    </xf>
    <xf numFmtId="3" fontId="5" fillId="3" borderId="4" xfId="1" applyNumberFormat="1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center" vertical="center"/>
    </xf>
    <xf numFmtId="3" fontId="5" fillId="3" borderId="1" xfId="1" applyNumberFormat="1" applyFont="1" applyFill="1" applyBorder="1" applyAlignment="1">
      <alignment horizontal="center" vertical="center" wrapText="1" shrinkToFit="1"/>
    </xf>
    <xf numFmtId="0" fontId="14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colors>
    <mruColors>
      <color rgb="FF00FF00"/>
      <color rgb="FF00CCFF"/>
      <color rgb="FFFF9900"/>
      <color rgb="FFFFFF00"/>
      <color rgb="FF00FFFF"/>
      <color rgb="FF0099FF"/>
      <color rgb="FF3399FF"/>
      <color rgb="FF99FFCC"/>
      <color rgb="FF66FFFF"/>
      <color rgb="FFCB81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T259"/>
  <sheetViews>
    <sheetView tabSelected="1" view="pageLayout" topLeftCell="A129" zoomScaleNormal="100" workbookViewId="0">
      <selection activeCell="K189" sqref="K189:M189"/>
    </sheetView>
  </sheetViews>
  <sheetFormatPr defaultColWidth="9.140625" defaultRowHeight="12.75" x14ac:dyDescent="0.2"/>
  <cols>
    <col min="1" max="1" width="2.85546875" style="1" customWidth="1"/>
    <col min="2" max="2" width="3.42578125" style="1" customWidth="1"/>
    <col min="3" max="3" width="7.140625" style="1" customWidth="1"/>
    <col min="4" max="4" width="38.85546875" style="9" customWidth="1"/>
    <col min="5" max="5" width="7.42578125" style="14" customWidth="1"/>
    <col min="6" max="6" width="56.5703125" style="5" customWidth="1"/>
    <col min="7" max="7" width="8.85546875" style="44" customWidth="1"/>
    <col min="8" max="8" width="12.28515625" style="5" customWidth="1"/>
    <col min="9" max="9" width="11.140625" style="45" customWidth="1"/>
    <col min="10" max="10" width="11.5703125" style="5" customWidth="1"/>
    <col min="11" max="11" width="12" style="5" customWidth="1"/>
    <col min="12" max="12" width="12.28515625" style="5" customWidth="1"/>
    <col min="13" max="13" width="11.7109375" style="5" customWidth="1"/>
    <col min="14" max="14" width="9.140625" style="5"/>
    <col min="15" max="15" width="10.28515625" style="5" customWidth="1"/>
    <col min="16" max="16384" width="9.140625" style="5"/>
  </cols>
  <sheetData>
    <row r="1" spans="1:17" ht="14.25" customHeight="1" x14ac:dyDescent="0.2">
      <c r="A1" s="272" t="s">
        <v>173</v>
      </c>
      <c r="B1" s="272"/>
      <c r="C1" s="272"/>
      <c r="D1" s="272"/>
      <c r="E1" s="272"/>
      <c r="F1" s="272"/>
      <c r="G1" s="270" t="s">
        <v>95</v>
      </c>
      <c r="H1" s="271"/>
      <c r="I1" s="271" t="s">
        <v>406</v>
      </c>
      <c r="J1" s="271"/>
      <c r="K1" s="271" t="s">
        <v>408</v>
      </c>
      <c r="L1" s="271"/>
      <c r="M1" s="271"/>
    </row>
    <row r="2" spans="1:17" s="29" customFormat="1" ht="67.5" customHeight="1" x14ac:dyDescent="0.2">
      <c r="A2" s="151" t="s">
        <v>148</v>
      </c>
      <c r="B2" s="152" t="s">
        <v>149</v>
      </c>
      <c r="C2" s="151" t="s">
        <v>26</v>
      </c>
      <c r="D2" s="153" t="s">
        <v>175</v>
      </c>
      <c r="E2" s="154" t="s">
        <v>329</v>
      </c>
      <c r="F2" s="155" t="s">
        <v>244</v>
      </c>
      <c r="G2" s="156">
        <v>2020</v>
      </c>
      <c r="H2" s="156">
        <v>2021</v>
      </c>
      <c r="I2" s="156">
        <v>2022</v>
      </c>
      <c r="J2" s="156" t="s">
        <v>407</v>
      </c>
      <c r="K2" s="156">
        <v>2023</v>
      </c>
      <c r="L2" s="156">
        <v>2024</v>
      </c>
      <c r="M2" s="156">
        <v>2025</v>
      </c>
    </row>
    <row r="3" spans="1:17" ht="12.95" customHeight="1" x14ac:dyDescent="0.2">
      <c r="A3" s="273" t="s">
        <v>172</v>
      </c>
      <c r="B3" s="274"/>
      <c r="C3" s="274"/>
      <c r="D3" s="274"/>
      <c r="E3" s="274"/>
      <c r="F3" s="275"/>
      <c r="G3" s="142">
        <f t="shared" ref="G3:M3" si="0">G4+G27+G43+G83+G98+G108+G113++G126+G192+G211+G217+G235+G176+G123</f>
        <v>1777431</v>
      </c>
      <c r="H3" s="142">
        <f t="shared" si="0"/>
        <v>1838838</v>
      </c>
      <c r="I3" s="142">
        <f t="shared" si="0"/>
        <v>1947461</v>
      </c>
      <c r="J3" s="142">
        <f t="shared" si="0"/>
        <v>2060335</v>
      </c>
      <c r="K3" s="142">
        <f t="shared" si="0"/>
        <v>2077764</v>
      </c>
      <c r="L3" s="142">
        <f t="shared" si="0"/>
        <v>2071524</v>
      </c>
      <c r="M3" s="142">
        <f t="shared" si="0"/>
        <v>2064835</v>
      </c>
    </row>
    <row r="4" spans="1:17" ht="13.5" customHeight="1" x14ac:dyDescent="0.2">
      <c r="A4" s="143">
        <v>1</v>
      </c>
      <c r="B4" s="144"/>
      <c r="C4" s="144"/>
      <c r="D4" s="145"/>
      <c r="E4" s="146"/>
      <c r="F4" s="143" t="s">
        <v>25</v>
      </c>
      <c r="G4" s="147">
        <f t="shared" ref="G4:M4" si="1">G5+G13+G15+G17</f>
        <v>87243</v>
      </c>
      <c r="H4" s="147">
        <f t="shared" si="1"/>
        <v>85218</v>
      </c>
      <c r="I4" s="147">
        <f t="shared" si="1"/>
        <v>131825</v>
      </c>
      <c r="J4" s="147">
        <f t="shared" si="1"/>
        <v>130003</v>
      </c>
      <c r="K4" s="147">
        <f t="shared" si="1"/>
        <v>103891</v>
      </c>
      <c r="L4" s="147">
        <f t="shared" si="1"/>
        <v>103891</v>
      </c>
      <c r="M4" s="147">
        <f t="shared" si="1"/>
        <v>103891</v>
      </c>
    </row>
    <row r="5" spans="1:17" ht="13.5" customHeight="1" x14ac:dyDescent="0.2">
      <c r="A5" s="3"/>
      <c r="B5" s="117">
        <v>1</v>
      </c>
      <c r="C5" s="117"/>
      <c r="D5" s="118"/>
      <c r="E5" s="119"/>
      <c r="F5" s="120" t="s">
        <v>108</v>
      </c>
      <c r="G5" s="121">
        <f t="shared" ref="G5" si="2">G6+G11</f>
        <v>18839</v>
      </c>
      <c r="H5" s="121">
        <f t="shared" ref="H5:M5" si="3">H6+H11</f>
        <v>17698</v>
      </c>
      <c r="I5" s="121">
        <f t="shared" ref="I5" si="4">I6+I11</f>
        <v>24570</v>
      </c>
      <c r="J5" s="121">
        <f t="shared" si="3"/>
        <v>24245</v>
      </c>
      <c r="K5" s="121">
        <f t="shared" si="3"/>
        <v>23820</v>
      </c>
      <c r="L5" s="121">
        <f t="shared" si="3"/>
        <v>23820</v>
      </c>
      <c r="M5" s="121">
        <f t="shared" si="3"/>
        <v>23820</v>
      </c>
    </row>
    <row r="6" spans="1:17" ht="13.5" customHeight="1" x14ac:dyDescent="0.2">
      <c r="A6" s="3"/>
      <c r="B6" s="3"/>
      <c r="C6" s="157">
        <v>1</v>
      </c>
      <c r="D6" s="158" t="s">
        <v>456</v>
      </c>
      <c r="E6" s="159"/>
      <c r="F6" s="160" t="s">
        <v>224</v>
      </c>
      <c r="G6" s="161">
        <f>G7+G8+G9+G10</f>
        <v>16747</v>
      </c>
      <c r="H6" s="161">
        <f>H7+H8+H9+H10</f>
        <v>15668</v>
      </c>
      <c r="I6" s="161">
        <f>I7+I8+I9+I10</f>
        <v>22370</v>
      </c>
      <c r="J6" s="161">
        <f>SUM(J7:J10)</f>
        <v>21967</v>
      </c>
      <c r="K6" s="161">
        <f>K7+K8+K9+K10</f>
        <v>21420</v>
      </c>
      <c r="L6" s="161">
        <f>L7+L8+L9+L10</f>
        <v>21420</v>
      </c>
      <c r="M6" s="161">
        <f>M7+M8+M9+M10</f>
        <v>21420</v>
      </c>
    </row>
    <row r="7" spans="1:17" ht="13.5" customHeight="1" x14ac:dyDescent="0.2">
      <c r="A7" s="3"/>
      <c r="B7" s="3"/>
      <c r="C7" s="3"/>
      <c r="D7" s="8"/>
      <c r="E7" s="69">
        <v>610</v>
      </c>
      <c r="F7" s="6" t="s">
        <v>270</v>
      </c>
      <c r="G7" s="31">
        <v>12169</v>
      </c>
      <c r="H7" s="31">
        <v>11068</v>
      </c>
      <c r="I7" s="30">
        <v>15000</v>
      </c>
      <c r="J7" s="31">
        <v>15000</v>
      </c>
      <c r="K7" s="30">
        <v>15000</v>
      </c>
      <c r="L7" s="30">
        <v>15000</v>
      </c>
      <c r="M7" s="30">
        <v>15000</v>
      </c>
    </row>
    <row r="8" spans="1:17" ht="13.5" customHeight="1" x14ac:dyDescent="0.2">
      <c r="A8" s="3"/>
      <c r="B8" s="3"/>
      <c r="C8" s="3"/>
      <c r="D8" s="8"/>
      <c r="E8" s="69">
        <v>620</v>
      </c>
      <c r="F8" s="6" t="s">
        <v>271</v>
      </c>
      <c r="G8" s="30">
        <v>4253</v>
      </c>
      <c r="H8" s="30">
        <v>3953</v>
      </c>
      <c r="I8" s="30">
        <v>5470</v>
      </c>
      <c r="J8" s="30">
        <v>5470</v>
      </c>
      <c r="K8" s="30">
        <v>5470</v>
      </c>
      <c r="L8" s="30">
        <v>5470</v>
      </c>
      <c r="M8" s="30">
        <v>5470</v>
      </c>
    </row>
    <row r="9" spans="1:17" ht="13.5" customHeight="1" x14ac:dyDescent="0.2">
      <c r="A9" s="3"/>
      <c r="B9" s="3"/>
      <c r="C9" s="3"/>
      <c r="D9" s="8"/>
      <c r="E9" s="69">
        <v>630</v>
      </c>
      <c r="F9" s="28" t="s">
        <v>93</v>
      </c>
      <c r="G9" s="31">
        <v>325</v>
      </c>
      <c r="H9" s="31">
        <v>504</v>
      </c>
      <c r="I9" s="31">
        <v>1700</v>
      </c>
      <c r="J9" s="31">
        <v>1263</v>
      </c>
      <c r="K9" s="31">
        <v>700</v>
      </c>
      <c r="L9" s="31">
        <v>700</v>
      </c>
      <c r="M9" s="31">
        <v>700</v>
      </c>
      <c r="N9" s="34"/>
      <c r="O9" s="34"/>
      <c r="P9" s="34"/>
      <c r="Q9" s="34"/>
    </row>
    <row r="10" spans="1:17" ht="13.5" customHeight="1" x14ac:dyDescent="0.2">
      <c r="A10" s="3"/>
      <c r="B10" s="3"/>
      <c r="C10" s="3"/>
      <c r="D10" s="8"/>
      <c r="E10" s="69">
        <v>640</v>
      </c>
      <c r="F10" s="28" t="s">
        <v>92</v>
      </c>
      <c r="G10" s="31">
        <v>0</v>
      </c>
      <c r="H10" s="31">
        <v>143</v>
      </c>
      <c r="I10" s="31">
        <v>200</v>
      </c>
      <c r="J10" s="31">
        <v>234</v>
      </c>
      <c r="K10" s="31">
        <v>250</v>
      </c>
      <c r="L10" s="31">
        <v>250</v>
      </c>
      <c r="M10" s="31">
        <v>250</v>
      </c>
    </row>
    <row r="11" spans="1:17" ht="13.5" customHeight="1" x14ac:dyDescent="0.2">
      <c r="A11" s="3"/>
      <c r="B11" s="3"/>
      <c r="C11" s="157">
        <v>2</v>
      </c>
      <c r="D11" s="158" t="s">
        <v>0</v>
      </c>
      <c r="E11" s="162"/>
      <c r="F11" s="160" t="s">
        <v>23</v>
      </c>
      <c r="G11" s="161">
        <f t="shared" ref="G11:M11" si="5">G12</f>
        <v>2092</v>
      </c>
      <c r="H11" s="161">
        <f t="shared" si="5"/>
        <v>2030</v>
      </c>
      <c r="I11" s="161">
        <f t="shared" si="5"/>
        <v>2200</v>
      </c>
      <c r="J11" s="161">
        <f t="shared" si="5"/>
        <v>2278</v>
      </c>
      <c r="K11" s="161">
        <f t="shared" si="5"/>
        <v>2400</v>
      </c>
      <c r="L11" s="161">
        <f t="shared" si="5"/>
        <v>2400</v>
      </c>
      <c r="M11" s="161">
        <f t="shared" si="5"/>
        <v>2400</v>
      </c>
    </row>
    <row r="12" spans="1:17" ht="13.5" customHeight="1" x14ac:dyDescent="0.2">
      <c r="A12" s="3"/>
      <c r="B12" s="3"/>
      <c r="C12" s="3"/>
      <c r="D12" s="22"/>
      <c r="E12" s="69">
        <v>630</v>
      </c>
      <c r="F12" s="28" t="s">
        <v>93</v>
      </c>
      <c r="G12" s="31">
        <v>2092</v>
      </c>
      <c r="H12" s="31">
        <v>2030</v>
      </c>
      <c r="I12" s="31">
        <v>2200</v>
      </c>
      <c r="J12" s="30">
        <v>2278</v>
      </c>
      <c r="K12" s="31">
        <v>2400</v>
      </c>
      <c r="L12" s="31">
        <v>2400</v>
      </c>
      <c r="M12" s="31">
        <v>2400</v>
      </c>
      <c r="N12" s="92"/>
    </row>
    <row r="13" spans="1:17" ht="14.1" customHeight="1" x14ac:dyDescent="0.2">
      <c r="A13" s="3"/>
      <c r="B13" s="117">
        <v>2</v>
      </c>
      <c r="C13" s="117"/>
      <c r="D13" s="118" t="s">
        <v>101</v>
      </c>
      <c r="E13" s="119"/>
      <c r="F13" s="120" t="s">
        <v>225</v>
      </c>
      <c r="G13" s="121">
        <f t="shared" ref="G13:M13" si="6">G14</f>
        <v>2924</v>
      </c>
      <c r="H13" s="121">
        <f t="shared" si="6"/>
        <v>4770</v>
      </c>
      <c r="I13" s="121">
        <f t="shared" si="6"/>
        <v>5000</v>
      </c>
      <c r="J13" s="121">
        <f t="shared" si="6"/>
        <v>4723</v>
      </c>
      <c r="K13" s="121">
        <f t="shared" si="6"/>
        <v>5000</v>
      </c>
      <c r="L13" s="121">
        <f t="shared" si="6"/>
        <v>5000</v>
      </c>
      <c r="M13" s="121">
        <f t="shared" si="6"/>
        <v>5000</v>
      </c>
    </row>
    <row r="14" spans="1:17" s="32" customFormat="1" ht="14.1" customHeight="1" x14ac:dyDescent="0.2">
      <c r="A14" s="3"/>
      <c r="B14" s="3"/>
      <c r="C14" s="20"/>
      <c r="D14" s="23"/>
      <c r="E14" s="70">
        <v>640</v>
      </c>
      <c r="F14" s="28" t="s">
        <v>92</v>
      </c>
      <c r="G14" s="30">
        <v>2924</v>
      </c>
      <c r="H14" s="30">
        <v>4770</v>
      </c>
      <c r="I14" s="30">
        <v>5000</v>
      </c>
      <c r="J14" s="30">
        <v>4723</v>
      </c>
      <c r="K14" s="30">
        <v>5000</v>
      </c>
      <c r="L14" s="30">
        <v>5000</v>
      </c>
      <c r="M14" s="30">
        <v>5000</v>
      </c>
    </row>
    <row r="15" spans="1:17" s="32" customFormat="1" ht="14.1" customHeight="1" x14ac:dyDescent="0.2">
      <c r="A15" s="3"/>
      <c r="B15" s="117">
        <v>3</v>
      </c>
      <c r="C15" s="117"/>
      <c r="D15" s="118" t="s">
        <v>447</v>
      </c>
      <c r="E15" s="119"/>
      <c r="F15" s="120" t="s">
        <v>109</v>
      </c>
      <c r="G15" s="121">
        <f>+G16</f>
        <v>7416</v>
      </c>
      <c r="H15" s="121">
        <f t="shared" ref="H15:M15" si="7">+H16</f>
        <v>2656</v>
      </c>
      <c r="I15" s="121">
        <f t="shared" si="7"/>
        <v>10000</v>
      </c>
      <c r="J15" s="121">
        <f t="shared" si="7"/>
        <v>24480</v>
      </c>
      <c r="K15" s="121">
        <f t="shared" si="7"/>
        <v>5000</v>
      </c>
      <c r="L15" s="121">
        <f t="shared" si="7"/>
        <v>5000</v>
      </c>
      <c r="M15" s="121">
        <f t="shared" si="7"/>
        <v>5000</v>
      </c>
    </row>
    <row r="16" spans="1:17" s="32" customFormat="1" ht="14.1" customHeight="1" x14ac:dyDescent="0.2">
      <c r="A16" s="3"/>
      <c r="B16" s="3"/>
      <c r="C16" s="20"/>
      <c r="D16" s="23"/>
      <c r="E16" s="70">
        <v>630</v>
      </c>
      <c r="F16" s="6" t="s">
        <v>93</v>
      </c>
      <c r="G16" s="33">
        <v>7416</v>
      </c>
      <c r="H16" s="33">
        <v>2656</v>
      </c>
      <c r="I16" s="30">
        <v>10000</v>
      </c>
      <c r="J16" s="30">
        <v>24480</v>
      </c>
      <c r="K16" s="30">
        <v>5000</v>
      </c>
      <c r="L16" s="30">
        <v>5000</v>
      </c>
      <c r="M16" s="30">
        <v>5000</v>
      </c>
    </row>
    <row r="17" spans="1:17" s="32" customFormat="1" ht="14.1" customHeight="1" x14ac:dyDescent="0.2">
      <c r="A17" s="3"/>
      <c r="B17" s="117">
        <v>4</v>
      </c>
      <c r="C17" s="117"/>
      <c r="D17" s="118"/>
      <c r="E17" s="122"/>
      <c r="F17" s="120" t="s">
        <v>226</v>
      </c>
      <c r="G17" s="121">
        <f t="shared" ref="G17" si="8">G18+G24</f>
        <v>58064</v>
      </c>
      <c r="H17" s="121">
        <f t="shared" ref="H17:M17" si="9">H18+H24</f>
        <v>60094</v>
      </c>
      <c r="I17" s="121">
        <f t="shared" ref="I17" si="10">I18+I24</f>
        <v>92255</v>
      </c>
      <c r="J17" s="121">
        <f t="shared" si="9"/>
        <v>76555</v>
      </c>
      <c r="K17" s="121">
        <f t="shared" si="9"/>
        <v>70071</v>
      </c>
      <c r="L17" s="121">
        <f t="shared" si="9"/>
        <v>70071</v>
      </c>
      <c r="M17" s="121">
        <f t="shared" si="9"/>
        <v>70071</v>
      </c>
    </row>
    <row r="18" spans="1:17" s="32" customFormat="1" ht="14.1" customHeight="1" x14ac:dyDescent="0.2">
      <c r="A18" s="3"/>
      <c r="B18" s="3"/>
      <c r="C18" s="157">
        <v>1</v>
      </c>
      <c r="D18" s="158" t="s">
        <v>455</v>
      </c>
      <c r="E18" s="159"/>
      <c r="F18" s="160" t="s">
        <v>110</v>
      </c>
      <c r="G18" s="161">
        <f t="shared" ref="G18" si="11">SUM(G19:G23)</f>
        <v>52699</v>
      </c>
      <c r="H18" s="161">
        <f t="shared" ref="H18:M18" si="12">SUM(H19:H23)</f>
        <v>54109</v>
      </c>
      <c r="I18" s="161">
        <f t="shared" ref="I18" si="13">SUM(I19:I23)</f>
        <v>82125</v>
      </c>
      <c r="J18" s="161">
        <f t="shared" si="12"/>
        <v>66425</v>
      </c>
      <c r="K18" s="161">
        <f t="shared" si="12"/>
        <v>59941</v>
      </c>
      <c r="L18" s="161">
        <f t="shared" si="12"/>
        <v>59941</v>
      </c>
      <c r="M18" s="161">
        <f t="shared" si="12"/>
        <v>59941</v>
      </c>
    </row>
    <row r="19" spans="1:17" s="32" customFormat="1" ht="14.1" customHeight="1" x14ac:dyDescent="0.2">
      <c r="A19" s="3"/>
      <c r="B19" s="3"/>
      <c r="C19" s="3"/>
      <c r="D19" s="23"/>
      <c r="E19" s="69">
        <v>610</v>
      </c>
      <c r="F19" s="6" t="s">
        <v>270</v>
      </c>
      <c r="G19" s="31">
        <v>35106</v>
      </c>
      <c r="H19" s="31">
        <v>36678</v>
      </c>
      <c r="I19" s="30">
        <v>39600</v>
      </c>
      <c r="J19" s="31">
        <v>39600</v>
      </c>
      <c r="K19" s="30">
        <v>39600</v>
      </c>
      <c r="L19" s="30">
        <v>39600</v>
      </c>
      <c r="M19" s="30">
        <v>39600</v>
      </c>
    </row>
    <row r="20" spans="1:17" s="32" customFormat="1" ht="14.1" customHeight="1" x14ac:dyDescent="0.2">
      <c r="A20" s="3"/>
      <c r="B20" s="3"/>
      <c r="C20" s="3"/>
      <c r="D20" s="23"/>
      <c r="E20" s="69">
        <v>620</v>
      </c>
      <c r="F20" s="6" t="s">
        <v>271</v>
      </c>
      <c r="G20" s="31">
        <v>12269</v>
      </c>
      <c r="H20" s="31">
        <v>12819</v>
      </c>
      <c r="I20" s="30">
        <v>19600</v>
      </c>
      <c r="J20" s="31">
        <v>19600</v>
      </c>
      <c r="K20" s="30">
        <v>13841</v>
      </c>
      <c r="L20" s="30">
        <v>13841</v>
      </c>
      <c r="M20" s="30">
        <v>13841</v>
      </c>
    </row>
    <row r="21" spans="1:17" s="32" customFormat="1" ht="14.1" customHeight="1" x14ac:dyDescent="0.2">
      <c r="A21" s="3"/>
      <c r="B21" s="3"/>
      <c r="C21" s="3"/>
      <c r="D21" s="23"/>
      <c r="E21" s="69">
        <v>630</v>
      </c>
      <c r="F21" s="28" t="s">
        <v>93</v>
      </c>
      <c r="G21" s="31">
        <v>3337</v>
      </c>
      <c r="H21" s="31">
        <v>3516</v>
      </c>
      <c r="I21" s="31">
        <v>4225</v>
      </c>
      <c r="J21" s="31">
        <v>4225</v>
      </c>
      <c r="K21" s="31">
        <v>4300</v>
      </c>
      <c r="L21" s="31">
        <v>4300</v>
      </c>
      <c r="M21" s="31">
        <v>4300</v>
      </c>
      <c r="N21" s="34"/>
      <c r="O21" s="34"/>
      <c r="P21" s="34"/>
      <c r="Q21" s="34"/>
    </row>
    <row r="22" spans="1:17" s="32" customFormat="1" ht="14.1" customHeight="1" x14ac:dyDescent="0.2">
      <c r="A22" s="3"/>
      <c r="B22" s="3"/>
      <c r="C22" s="3"/>
      <c r="D22" s="23"/>
      <c r="E22" s="69">
        <v>633</v>
      </c>
      <c r="F22" s="28" t="s">
        <v>269</v>
      </c>
      <c r="G22" s="31">
        <v>1987</v>
      </c>
      <c r="H22" s="31">
        <v>1096</v>
      </c>
      <c r="I22" s="30">
        <v>2000</v>
      </c>
      <c r="J22" s="30">
        <v>3000</v>
      </c>
      <c r="K22" s="30">
        <v>2000</v>
      </c>
      <c r="L22" s="30">
        <v>2000</v>
      </c>
      <c r="M22" s="30">
        <v>2000</v>
      </c>
    </row>
    <row r="23" spans="1:17" s="32" customFormat="1" ht="14.1" customHeight="1" x14ac:dyDescent="0.2">
      <c r="A23" s="3"/>
      <c r="B23" s="3"/>
      <c r="C23" s="3"/>
      <c r="D23" s="23"/>
      <c r="E23" s="69">
        <v>640</v>
      </c>
      <c r="F23" s="28" t="s">
        <v>92</v>
      </c>
      <c r="G23" s="31">
        <v>0</v>
      </c>
      <c r="H23" s="31">
        <v>0</v>
      </c>
      <c r="I23" s="31">
        <v>16700</v>
      </c>
      <c r="J23" s="30">
        <v>0</v>
      </c>
      <c r="K23" s="31">
        <v>200</v>
      </c>
      <c r="L23" s="31">
        <v>200</v>
      </c>
      <c r="M23" s="31">
        <v>200</v>
      </c>
    </row>
    <row r="24" spans="1:17" s="32" customFormat="1" ht="14.1" customHeight="1" x14ac:dyDescent="0.2">
      <c r="A24" s="3"/>
      <c r="B24" s="3"/>
      <c r="C24" s="157">
        <v>2</v>
      </c>
      <c r="D24" s="158" t="s">
        <v>101</v>
      </c>
      <c r="E24" s="159"/>
      <c r="F24" s="160" t="s">
        <v>111</v>
      </c>
      <c r="G24" s="161">
        <f t="shared" ref="G24" si="14">SUM(G25:G26)</f>
        <v>5365</v>
      </c>
      <c r="H24" s="161">
        <f t="shared" ref="H24:M24" si="15">SUM(H25:H26)</f>
        <v>5985</v>
      </c>
      <c r="I24" s="161">
        <f t="shared" ref="I24" si="16">SUM(I25:I26)</f>
        <v>10130</v>
      </c>
      <c r="J24" s="161">
        <f t="shared" si="15"/>
        <v>10130</v>
      </c>
      <c r="K24" s="161">
        <f t="shared" si="15"/>
        <v>10130</v>
      </c>
      <c r="L24" s="161">
        <f t="shared" si="15"/>
        <v>10130</v>
      </c>
      <c r="M24" s="161">
        <f t="shared" si="15"/>
        <v>10130</v>
      </c>
    </row>
    <row r="25" spans="1:17" s="32" customFormat="1" ht="14.1" customHeight="1" x14ac:dyDescent="0.2">
      <c r="A25" s="3"/>
      <c r="B25" s="3"/>
      <c r="C25" s="3"/>
      <c r="D25" s="23"/>
      <c r="E25" s="71">
        <v>620</v>
      </c>
      <c r="F25" s="6" t="s">
        <v>271</v>
      </c>
      <c r="G25" s="31">
        <v>1226</v>
      </c>
      <c r="H25" s="31">
        <v>1381</v>
      </c>
      <c r="I25" s="31">
        <v>2630</v>
      </c>
      <c r="J25" s="30">
        <v>2630</v>
      </c>
      <c r="K25" s="30">
        <v>2630</v>
      </c>
      <c r="L25" s="30">
        <v>2630</v>
      </c>
      <c r="M25" s="30">
        <v>2630</v>
      </c>
    </row>
    <row r="26" spans="1:17" s="32" customFormat="1" ht="14.1" customHeight="1" x14ac:dyDescent="0.2">
      <c r="A26" s="3"/>
      <c r="B26" s="3"/>
      <c r="C26" s="3"/>
      <c r="D26" s="23"/>
      <c r="E26" s="71">
        <v>630</v>
      </c>
      <c r="F26" s="15" t="s">
        <v>93</v>
      </c>
      <c r="G26" s="31">
        <v>4139</v>
      </c>
      <c r="H26" s="31">
        <v>4604</v>
      </c>
      <c r="I26" s="31">
        <v>7500</v>
      </c>
      <c r="J26" s="30">
        <v>7500</v>
      </c>
      <c r="K26" s="30">
        <v>7500</v>
      </c>
      <c r="L26" s="30">
        <v>7500</v>
      </c>
      <c r="M26" s="30">
        <v>7500</v>
      </c>
    </row>
    <row r="27" spans="1:17" s="34" customFormat="1" ht="11.25" customHeight="1" x14ac:dyDescent="0.2">
      <c r="A27" s="143">
        <v>2</v>
      </c>
      <c r="B27" s="144"/>
      <c r="C27" s="144"/>
      <c r="D27" s="145"/>
      <c r="E27" s="148"/>
      <c r="F27" s="143" t="s">
        <v>227</v>
      </c>
      <c r="G27" s="147">
        <f t="shared" ref="G27" si="17">G28+G33+G35</f>
        <v>15752</v>
      </c>
      <c r="H27" s="147">
        <f t="shared" ref="H27:M27" si="18">H28+H33+H35</f>
        <v>22915</v>
      </c>
      <c r="I27" s="147">
        <f t="shared" ref="I27" si="19">I28+I33+I35</f>
        <v>23950</v>
      </c>
      <c r="J27" s="147">
        <f t="shared" si="18"/>
        <v>22967</v>
      </c>
      <c r="K27" s="147">
        <f t="shared" si="18"/>
        <v>29727</v>
      </c>
      <c r="L27" s="147">
        <f t="shared" si="18"/>
        <v>29727</v>
      </c>
      <c r="M27" s="147">
        <f t="shared" si="18"/>
        <v>29727</v>
      </c>
    </row>
    <row r="28" spans="1:17" ht="14.1" customHeight="1" x14ac:dyDescent="0.2">
      <c r="A28" s="3"/>
      <c r="B28" s="123">
        <v>1</v>
      </c>
      <c r="C28" s="117"/>
      <c r="D28" s="118" t="s">
        <v>356</v>
      </c>
      <c r="E28" s="122"/>
      <c r="F28" s="120" t="s">
        <v>228</v>
      </c>
      <c r="G28" s="121">
        <f t="shared" ref="G28" si="20">SUM(G29:G32)</f>
        <v>5955</v>
      </c>
      <c r="H28" s="121">
        <f t="shared" ref="H28:M28" si="21">SUM(H29:H32)</f>
        <v>6669</v>
      </c>
      <c r="I28" s="121">
        <f t="shared" ref="I28" si="22">SUM(I29:I32)</f>
        <v>6000</v>
      </c>
      <c r="J28" s="121">
        <f t="shared" si="21"/>
        <v>6000</v>
      </c>
      <c r="K28" s="121">
        <f t="shared" si="21"/>
        <v>6800</v>
      </c>
      <c r="L28" s="121">
        <f t="shared" si="21"/>
        <v>6800</v>
      </c>
      <c r="M28" s="121">
        <f t="shared" si="21"/>
        <v>6800</v>
      </c>
    </row>
    <row r="29" spans="1:17" ht="14.1" customHeight="1" x14ac:dyDescent="0.2">
      <c r="A29" s="3"/>
      <c r="B29" s="10"/>
      <c r="C29" s="3"/>
      <c r="D29" s="8"/>
      <c r="E29" s="69">
        <v>610</v>
      </c>
      <c r="F29" s="6" t="s">
        <v>270</v>
      </c>
      <c r="G29" s="31">
        <v>257</v>
      </c>
      <c r="H29" s="31">
        <v>0</v>
      </c>
      <c r="I29" s="31">
        <v>0</v>
      </c>
      <c r="J29" s="30">
        <v>0</v>
      </c>
      <c r="K29" s="31">
        <v>0</v>
      </c>
      <c r="L29" s="31">
        <v>0</v>
      </c>
      <c r="M29" s="31">
        <v>0</v>
      </c>
    </row>
    <row r="30" spans="1:17" ht="14.1" customHeight="1" x14ac:dyDescent="0.2">
      <c r="A30" s="3"/>
      <c r="B30" s="10"/>
      <c r="C30" s="3"/>
      <c r="D30" s="8"/>
      <c r="E30" s="69">
        <v>620</v>
      </c>
      <c r="F30" s="6" t="s">
        <v>271</v>
      </c>
      <c r="G30" s="31">
        <v>59</v>
      </c>
      <c r="H30" s="31">
        <v>0</v>
      </c>
      <c r="I30" s="31">
        <v>0</v>
      </c>
      <c r="J30" s="30">
        <v>0</v>
      </c>
      <c r="K30" s="31">
        <v>0</v>
      </c>
      <c r="L30" s="31">
        <v>0</v>
      </c>
      <c r="M30" s="31">
        <v>0</v>
      </c>
    </row>
    <row r="31" spans="1:17" ht="14.1" customHeight="1" x14ac:dyDescent="0.2">
      <c r="A31" s="3"/>
      <c r="B31" s="10"/>
      <c r="C31" s="3"/>
      <c r="D31" s="8"/>
      <c r="E31" s="69">
        <v>630</v>
      </c>
      <c r="F31" s="28" t="s">
        <v>93</v>
      </c>
      <c r="G31" s="31">
        <v>5639</v>
      </c>
      <c r="H31" s="31">
        <v>6669</v>
      </c>
      <c r="I31" s="31">
        <v>6000</v>
      </c>
      <c r="J31" s="30">
        <v>6000</v>
      </c>
      <c r="K31" s="30">
        <v>6800</v>
      </c>
      <c r="L31" s="30">
        <v>6800</v>
      </c>
      <c r="M31" s="30">
        <v>6800</v>
      </c>
    </row>
    <row r="32" spans="1:17" ht="14.1" customHeight="1" x14ac:dyDescent="0.2">
      <c r="A32" s="3"/>
      <c r="B32" s="10"/>
      <c r="C32" s="3"/>
      <c r="D32" s="8"/>
      <c r="E32" s="69">
        <v>640</v>
      </c>
      <c r="F32" s="28" t="s">
        <v>92</v>
      </c>
      <c r="G32" s="31">
        <v>0</v>
      </c>
      <c r="H32" s="31">
        <v>0</v>
      </c>
      <c r="I32" s="31">
        <v>0</v>
      </c>
      <c r="J32" s="30">
        <v>0</v>
      </c>
      <c r="K32" s="31">
        <v>0</v>
      </c>
      <c r="L32" s="31">
        <v>0</v>
      </c>
      <c r="M32" s="31">
        <v>0</v>
      </c>
    </row>
    <row r="33" spans="1:13" ht="15.75" customHeight="1" x14ac:dyDescent="0.2">
      <c r="A33" s="3"/>
      <c r="B33" s="123">
        <v>4</v>
      </c>
      <c r="C33" s="117"/>
      <c r="D33" s="118" t="s">
        <v>412</v>
      </c>
      <c r="E33" s="122"/>
      <c r="F33" s="124" t="s">
        <v>474</v>
      </c>
      <c r="G33" s="121">
        <f t="shared" ref="G33:M33" si="23">G34</f>
        <v>0</v>
      </c>
      <c r="H33" s="121">
        <f t="shared" si="23"/>
        <v>111</v>
      </c>
      <c r="I33" s="121">
        <f t="shared" si="23"/>
        <v>1000</v>
      </c>
      <c r="J33" s="121">
        <f t="shared" si="23"/>
        <v>1650</v>
      </c>
      <c r="K33" s="121">
        <f t="shared" si="23"/>
        <v>2000</v>
      </c>
      <c r="L33" s="121">
        <f t="shared" si="23"/>
        <v>2000</v>
      </c>
      <c r="M33" s="121">
        <f t="shared" si="23"/>
        <v>2000</v>
      </c>
    </row>
    <row r="34" spans="1:13" ht="14.1" customHeight="1" x14ac:dyDescent="0.2">
      <c r="A34" s="3"/>
      <c r="B34" s="10"/>
      <c r="C34" s="20"/>
      <c r="D34" s="23"/>
      <c r="E34" s="71">
        <v>630</v>
      </c>
      <c r="F34" s="16" t="s">
        <v>93</v>
      </c>
      <c r="G34" s="30">
        <v>0</v>
      </c>
      <c r="H34" s="30">
        <v>111</v>
      </c>
      <c r="I34" s="30">
        <v>1000</v>
      </c>
      <c r="J34" s="30">
        <v>1650</v>
      </c>
      <c r="K34" s="30">
        <v>2000</v>
      </c>
      <c r="L34" s="30">
        <v>2000</v>
      </c>
      <c r="M34" s="30">
        <v>2000</v>
      </c>
    </row>
    <row r="35" spans="1:13" ht="14.1" customHeight="1" x14ac:dyDescent="0.2">
      <c r="A35" s="3"/>
      <c r="B35" s="123">
        <v>5</v>
      </c>
      <c r="C35" s="117"/>
      <c r="D35" s="118"/>
      <c r="E35" s="122"/>
      <c r="F35" s="120" t="s">
        <v>140</v>
      </c>
      <c r="G35" s="121">
        <f t="shared" ref="G35" si="24">G36+G38+G41</f>
        <v>9797</v>
      </c>
      <c r="H35" s="121">
        <f t="shared" ref="H35:M35" si="25">H36+H38+H41</f>
        <v>16135</v>
      </c>
      <c r="I35" s="121">
        <f t="shared" ref="I35" si="26">I36+I38+I41</f>
        <v>16950</v>
      </c>
      <c r="J35" s="121">
        <f t="shared" si="25"/>
        <v>15317</v>
      </c>
      <c r="K35" s="121">
        <f t="shared" si="25"/>
        <v>20927</v>
      </c>
      <c r="L35" s="121">
        <f t="shared" si="25"/>
        <v>20927</v>
      </c>
      <c r="M35" s="121">
        <f t="shared" si="25"/>
        <v>20927</v>
      </c>
    </row>
    <row r="36" spans="1:13" ht="14.1" customHeight="1" x14ac:dyDescent="0.2">
      <c r="A36" s="3"/>
      <c r="B36" s="19"/>
      <c r="C36" s="157">
        <v>1</v>
      </c>
      <c r="D36" s="158" t="s">
        <v>2</v>
      </c>
      <c r="E36" s="159"/>
      <c r="F36" s="160" t="s">
        <v>120</v>
      </c>
      <c r="G36" s="161">
        <f t="shared" ref="G36:M36" si="27">G37</f>
        <v>4125</v>
      </c>
      <c r="H36" s="161">
        <f t="shared" si="27"/>
        <v>8129</v>
      </c>
      <c r="I36" s="161">
        <f t="shared" si="27"/>
        <v>10000</v>
      </c>
      <c r="J36" s="161">
        <f t="shared" si="27"/>
        <v>6814</v>
      </c>
      <c r="K36" s="161">
        <f t="shared" si="27"/>
        <v>8100</v>
      </c>
      <c r="L36" s="161">
        <f t="shared" si="27"/>
        <v>8100</v>
      </c>
      <c r="M36" s="161">
        <f t="shared" si="27"/>
        <v>8100</v>
      </c>
    </row>
    <row r="37" spans="1:13" ht="14.1" customHeight="1" x14ac:dyDescent="0.2">
      <c r="A37" s="3"/>
      <c r="B37" s="21"/>
      <c r="C37" s="20"/>
      <c r="D37" s="3"/>
      <c r="E37" s="71">
        <v>630</v>
      </c>
      <c r="F37" s="15" t="s">
        <v>93</v>
      </c>
      <c r="G37" s="30">
        <v>4125</v>
      </c>
      <c r="H37" s="30">
        <v>8129</v>
      </c>
      <c r="I37" s="30">
        <v>10000</v>
      </c>
      <c r="J37" s="30">
        <v>6814</v>
      </c>
      <c r="K37" s="30">
        <v>8100</v>
      </c>
      <c r="L37" s="30">
        <v>8100</v>
      </c>
      <c r="M37" s="30">
        <v>8100</v>
      </c>
    </row>
    <row r="38" spans="1:13" ht="14.1" customHeight="1" x14ac:dyDescent="0.2">
      <c r="A38" s="3"/>
      <c r="B38" s="21"/>
      <c r="C38" s="157">
        <v>2</v>
      </c>
      <c r="D38" s="158" t="s">
        <v>413</v>
      </c>
      <c r="E38" s="159"/>
      <c r="F38" s="160" t="s">
        <v>121</v>
      </c>
      <c r="G38" s="161">
        <f t="shared" ref="G38" si="28">G39+G40</f>
        <v>4636</v>
      </c>
      <c r="H38" s="161">
        <f t="shared" ref="H38:M38" si="29">H39+H40</f>
        <v>4748</v>
      </c>
      <c r="I38" s="161">
        <f t="shared" ref="I38" si="30">I39+I40</f>
        <v>4350</v>
      </c>
      <c r="J38" s="161">
        <f t="shared" si="29"/>
        <v>4103</v>
      </c>
      <c r="K38" s="161">
        <f t="shared" si="29"/>
        <v>8327</v>
      </c>
      <c r="L38" s="161">
        <f t="shared" si="29"/>
        <v>8327</v>
      </c>
      <c r="M38" s="161">
        <f t="shared" si="29"/>
        <v>8327</v>
      </c>
    </row>
    <row r="39" spans="1:13" s="73" customFormat="1" ht="14.1" customHeight="1" x14ac:dyDescent="0.2">
      <c r="A39" s="18"/>
      <c r="B39" s="19"/>
      <c r="C39" s="18"/>
      <c r="D39" s="23"/>
      <c r="E39" s="71">
        <v>620</v>
      </c>
      <c r="F39" s="6" t="s">
        <v>271</v>
      </c>
      <c r="G39" s="30">
        <v>332</v>
      </c>
      <c r="H39" s="30">
        <v>340</v>
      </c>
      <c r="I39" s="30">
        <v>350</v>
      </c>
      <c r="J39" s="30">
        <v>340</v>
      </c>
      <c r="K39" s="30">
        <v>1727</v>
      </c>
      <c r="L39" s="30">
        <v>1727</v>
      </c>
      <c r="M39" s="30">
        <v>1727</v>
      </c>
    </row>
    <row r="40" spans="1:13" ht="14.1" customHeight="1" x14ac:dyDescent="0.2">
      <c r="A40" s="3"/>
      <c r="B40" s="21"/>
      <c r="C40" s="20"/>
      <c r="D40" s="3"/>
      <c r="E40" s="71">
        <v>630</v>
      </c>
      <c r="F40" s="15" t="s">
        <v>93</v>
      </c>
      <c r="G40" s="30">
        <v>4304</v>
      </c>
      <c r="H40" s="30">
        <v>4408</v>
      </c>
      <c r="I40" s="30">
        <v>4000</v>
      </c>
      <c r="J40" s="30">
        <v>3763</v>
      </c>
      <c r="K40" s="30">
        <v>6600</v>
      </c>
      <c r="L40" s="30">
        <v>6600</v>
      </c>
      <c r="M40" s="30">
        <v>6600</v>
      </c>
    </row>
    <row r="41" spans="1:13" ht="14.1" customHeight="1" x14ac:dyDescent="0.2">
      <c r="A41" s="3"/>
      <c r="B41" s="21"/>
      <c r="C41" s="157">
        <v>3</v>
      </c>
      <c r="D41" s="158" t="s">
        <v>2</v>
      </c>
      <c r="E41" s="159"/>
      <c r="F41" s="160" t="s">
        <v>122</v>
      </c>
      <c r="G41" s="161">
        <f>+G42</f>
        <v>1036</v>
      </c>
      <c r="H41" s="161">
        <f t="shared" ref="H41:M41" si="31">+H42</f>
        <v>3258</v>
      </c>
      <c r="I41" s="161">
        <f t="shared" si="31"/>
        <v>2600</v>
      </c>
      <c r="J41" s="161">
        <f t="shared" si="31"/>
        <v>4400</v>
      </c>
      <c r="K41" s="161">
        <f t="shared" si="31"/>
        <v>4500</v>
      </c>
      <c r="L41" s="161">
        <f t="shared" si="31"/>
        <v>4500</v>
      </c>
      <c r="M41" s="161">
        <f t="shared" si="31"/>
        <v>4500</v>
      </c>
    </row>
    <row r="42" spans="1:13" ht="14.1" customHeight="1" x14ac:dyDescent="0.2">
      <c r="A42" s="3"/>
      <c r="B42" s="21"/>
      <c r="C42" s="20"/>
      <c r="D42" s="3"/>
      <c r="E42" s="71">
        <v>630</v>
      </c>
      <c r="F42" s="15" t="s">
        <v>93</v>
      </c>
      <c r="G42" s="31">
        <v>1036</v>
      </c>
      <c r="H42" s="31">
        <v>3258</v>
      </c>
      <c r="I42" s="31">
        <v>2600</v>
      </c>
      <c r="J42" s="30">
        <v>4400</v>
      </c>
      <c r="K42" s="30">
        <v>4500</v>
      </c>
      <c r="L42" s="30">
        <v>4500</v>
      </c>
      <c r="M42" s="30">
        <v>4500</v>
      </c>
    </row>
    <row r="43" spans="1:13" ht="14.1" customHeight="1" x14ac:dyDescent="0.2">
      <c r="A43" s="143">
        <v>3</v>
      </c>
      <c r="B43" s="144"/>
      <c r="C43" s="144"/>
      <c r="D43" s="145"/>
      <c r="E43" s="146"/>
      <c r="F43" s="143" t="s">
        <v>3</v>
      </c>
      <c r="G43" s="147">
        <f t="shared" ref="G43" si="32">G44+G46+G48+G50+G74+G79</f>
        <v>153530</v>
      </c>
      <c r="H43" s="147">
        <f t="shared" ref="H43:M43" si="33">H44+H46+H48+H50+H74+H79</f>
        <v>192987</v>
      </c>
      <c r="I43" s="147">
        <f t="shared" ref="I43" si="34">I44+I46+I48+I50+I74+I79</f>
        <v>208062</v>
      </c>
      <c r="J43" s="147">
        <f t="shared" si="33"/>
        <v>224476</v>
      </c>
      <c r="K43" s="147">
        <f t="shared" si="33"/>
        <v>243309</v>
      </c>
      <c r="L43" s="147">
        <f t="shared" si="33"/>
        <v>241509</v>
      </c>
      <c r="M43" s="147">
        <f t="shared" si="33"/>
        <v>234820</v>
      </c>
    </row>
    <row r="44" spans="1:13" ht="14.1" customHeight="1" x14ac:dyDescent="0.2">
      <c r="A44" s="3"/>
      <c r="B44" s="123">
        <v>1</v>
      </c>
      <c r="C44" s="117"/>
      <c r="D44" s="118" t="s">
        <v>101</v>
      </c>
      <c r="E44" s="122"/>
      <c r="F44" s="120" t="s">
        <v>112</v>
      </c>
      <c r="G44" s="121">
        <f t="shared" ref="G44:M44" si="35">G45</f>
        <v>1573</v>
      </c>
      <c r="H44" s="121">
        <f t="shared" si="35"/>
        <v>857</v>
      </c>
      <c r="I44" s="121">
        <f t="shared" si="35"/>
        <v>1300</v>
      </c>
      <c r="J44" s="121">
        <f t="shared" si="35"/>
        <v>1300</v>
      </c>
      <c r="K44" s="121">
        <f t="shared" si="35"/>
        <v>1300</v>
      </c>
      <c r="L44" s="121">
        <f t="shared" si="35"/>
        <v>1300</v>
      </c>
      <c r="M44" s="121">
        <f t="shared" si="35"/>
        <v>1300</v>
      </c>
    </row>
    <row r="45" spans="1:13" ht="14.1" customHeight="1" x14ac:dyDescent="0.2">
      <c r="A45" s="3"/>
      <c r="B45" s="10"/>
      <c r="C45" s="20"/>
      <c r="D45" s="23"/>
      <c r="E45" s="69">
        <v>630</v>
      </c>
      <c r="F45" s="28" t="s">
        <v>93</v>
      </c>
      <c r="G45" s="31">
        <v>1573</v>
      </c>
      <c r="H45" s="31">
        <v>857</v>
      </c>
      <c r="I45" s="31">
        <v>1300</v>
      </c>
      <c r="J45" s="30">
        <v>1300</v>
      </c>
      <c r="K45" s="31">
        <v>1300</v>
      </c>
      <c r="L45" s="31">
        <v>1300</v>
      </c>
      <c r="M45" s="31">
        <v>1300</v>
      </c>
    </row>
    <row r="46" spans="1:13" s="32" customFormat="1" ht="14.1" customHeight="1" x14ac:dyDescent="0.2">
      <c r="A46" s="3"/>
      <c r="B46" s="123">
        <v>2</v>
      </c>
      <c r="C46" s="117"/>
      <c r="D46" s="118" t="s">
        <v>21</v>
      </c>
      <c r="E46" s="122"/>
      <c r="F46" s="120" t="s">
        <v>94</v>
      </c>
      <c r="G46" s="121">
        <f t="shared" ref="G46:M46" si="36">G47</f>
        <v>1340</v>
      </c>
      <c r="H46" s="121">
        <f t="shared" si="36"/>
        <v>1367</v>
      </c>
      <c r="I46" s="121">
        <f t="shared" si="36"/>
        <v>1185</v>
      </c>
      <c r="J46" s="121">
        <f t="shared" si="36"/>
        <v>1285</v>
      </c>
      <c r="K46" s="121">
        <f t="shared" si="36"/>
        <v>1250</v>
      </c>
      <c r="L46" s="121">
        <f t="shared" si="36"/>
        <v>1060</v>
      </c>
      <c r="M46" s="121">
        <f t="shared" si="36"/>
        <v>871</v>
      </c>
    </row>
    <row r="47" spans="1:13" ht="14.1" customHeight="1" x14ac:dyDescent="0.2">
      <c r="A47" s="3"/>
      <c r="B47" s="21"/>
      <c r="C47" s="20"/>
      <c r="D47" s="8"/>
      <c r="E47" s="69">
        <v>650</v>
      </c>
      <c r="F47" s="6" t="s">
        <v>272</v>
      </c>
      <c r="G47" s="31">
        <v>1340</v>
      </c>
      <c r="H47" s="31">
        <v>1367</v>
      </c>
      <c r="I47" s="30">
        <v>1185</v>
      </c>
      <c r="J47" s="30">
        <v>1285</v>
      </c>
      <c r="K47" s="30">
        <v>1250</v>
      </c>
      <c r="L47" s="30">
        <v>1060</v>
      </c>
      <c r="M47" s="30">
        <v>871</v>
      </c>
    </row>
    <row r="48" spans="1:13" s="32" customFormat="1" ht="14.1" customHeight="1" x14ac:dyDescent="0.2">
      <c r="A48" s="3"/>
      <c r="B48" s="123">
        <v>3</v>
      </c>
      <c r="C48" s="117"/>
      <c r="D48" s="118"/>
      <c r="E48" s="122"/>
      <c r="F48" s="120" t="s">
        <v>153</v>
      </c>
      <c r="G48" s="121">
        <f t="shared" ref="G48:M48" si="37">G49</f>
        <v>2410</v>
      </c>
      <c r="H48" s="121">
        <f t="shared" si="37"/>
        <v>2623</v>
      </c>
      <c r="I48" s="121">
        <f t="shared" si="37"/>
        <v>3000</v>
      </c>
      <c r="J48" s="121">
        <f t="shared" si="37"/>
        <v>3000</v>
      </c>
      <c r="K48" s="121">
        <f t="shared" si="37"/>
        <v>3000</v>
      </c>
      <c r="L48" s="121">
        <f t="shared" si="37"/>
        <v>3000</v>
      </c>
      <c r="M48" s="121">
        <f t="shared" si="37"/>
        <v>3000</v>
      </c>
    </row>
    <row r="49" spans="1:13" ht="14.1" customHeight="1" x14ac:dyDescent="0.2">
      <c r="A49" s="3"/>
      <c r="B49" s="21"/>
      <c r="C49" s="157">
        <v>1</v>
      </c>
      <c r="D49" s="158" t="s">
        <v>101</v>
      </c>
      <c r="E49" s="159">
        <v>630</v>
      </c>
      <c r="F49" s="164" t="s">
        <v>93</v>
      </c>
      <c r="G49" s="163">
        <v>2410</v>
      </c>
      <c r="H49" s="163">
        <v>2623</v>
      </c>
      <c r="I49" s="163">
        <v>3000</v>
      </c>
      <c r="J49" s="163">
        <v>3000</v>
      </c>
      <c r="K49" s="163">
        <v>3000</v>
      </c>
      <c r="L49" s="163">
        <v>3000</v>
      </c>
      <c r="M49" s="163">
        <v>3000</v>
      </c>
    </row>
    <row r="50" spans="1:13" s="34" customFormat="1" ht="14.1" customHeight="1" x14ac:dyDescent="0.2">
      <c r="A50" s="3"/>
      <c r="B50" s="123">
        <v>4</v>
      </c>
      <c r="C50" s="117"/>
      <c r="D50" s="118"/>
      <c r="E50" s="122"/>
      <c r="F50" s="120" t="s">
        <v>113</v>
      </c>
      <c r="G50" s="121">
        <f t="shared" ref="G50" si="38">G51+G56+G58+G60+G62+G64+G66+G68+G70+G72</f>
        <v>139614</v>
      </c>
      <c r="H50" s="121">
        <f t="shared" ref="H50:M50" si="39">H51+H56+H58+H60+H62+H64+H66+H68+H70+H72</f>
        <v>176995</v>
      </c>
      <c r="I50" s="121">
        <f t="shared" ref="I50" si="40">I51+I56+I58+I60+I62+I64+I66+I68+I70+I72</f>
        <v>178000</v>
      </c>
      <c r="J50" s="121">
        <f t="shared" si="39"/>
        <v>188231</v>
      </c>
      <c r="K50" s="121">
        <f t="shared" si="39"/>
        <v>226870</v>
      </c>
      <c r="L50" s="121">
        <f t="shared" si="39"/>
        <v>224965</v>
      </c>
      <c r="M50" s="121">
        <f t="shared" si="39"/>
        <v>224965</v>
      </c>
    </row>
    <row r="51" spans="1:13" s="34" customFormat="1" ht="14.1" customHeight="1" x14ac:dyDescent="0.2">
      <c r="A51" s="3"/>
      <c r="B51" s="10"/>
      <c r="C51" s="157">
        <v>1</v>
      </c>
      <c r="D51" s="158" t="s">
        <v>451</v>
      </c>
      <c r="E51" s="162"/>
      <c r="F51" s="160" t="s">
        <v>113</v>
      </c>
      <c r="G51" s="161">
        <f t="shared" ref="G51" si="41">SUM(G52:G55)</f>
        <v>101226</v>
      </c>
      <c r="H51" s="161">
        <f t="shared" ref="H51:M51" si="42">SUM(H52:H55)</f>
        <v>120387</v>
      </c>
      <c r="I51" s="161">
        <f t="shared" ref="I51" si="43">SUM(I52:I55)</f>
        <v>140000</v>
      </c>
      <c r="J51" s="161">
        <f t="shared" si="42"/>
        <v>139951</v>
      </c>
      <c r="K51" s="161">
        <f t="shared" si="42"/>
        <v>165420</v>
      </c>
      <c r="L51" s="161">
        <f t="shared" si="42"/>
        <v>163515</v>
      </c>
      <c r="M51" s="161">
        <f t="shared" si="42"/>
        <v>163515</v>
      </c>
    </row>
    <row r="52" spans="1:13" s="34" customFormat="1" ht="14.1" customHeight="1" x14ac:dyDescent="0.2">
      <c r="A52" s="3"/>
      <c r="B52" s="10"/>
      <c r="C52" s="20"/>
      <c r="D52" s="22"/>
      <c r="E52" s="70">
        <v>610</v>
      </c>
      <c r="F52" s="6" t="s">
        <v>270</v>
      </c>
      <c r="G52" s="31">
        <v>62508</v>
      </c>
      <c r="H52" s="31">
        <v>70784</v>
      </c>
      <c r="I52" s="30">
        <v>84000</v>
      </c>
      <c r="J52" s="30">
        <v>84640</v>
      </c>
      <c r="K52" s="30">
        <v>98645</v>
      </c>
      <c r="L52" s="30">
        <v>98645</v>
      </c>
      <c r="M52" s="30">
        <v>98645</v>
      </c>
    </row>
    <row r="53" spans="1:13" s="34" customFormat="1" ht="14.1" customHeight="1" x14ac:dyDescent="0.2">
      <c r="A53" s="3"/>
      <c r="B53" s="10"/>
      <c r="C53" s="20"/>
      <c r="D53" s="22"/>
      <c r="E53" s="70">
        <v>620</v>
      </c>
      <c r="F53" s="6" t="s">
        <v>271</v>
      </c>
      <c r="G53" s="31">
        <v>22106</v>
      </c>
      <c r="H53" s="31">
        <v>25666</v>
      </c>
      <c r="I53" s="30">
        <v>31000</v>
      </c>
      <c r="J53" s="30">
        <v>31226</v>
      </c>
      <c r="K53" s="30">
        <v>36920</v>
      </c>
      <c r="L53" s="30">
        <v>36920</v>
      </c>
      <c r="M53" s="30">
        <v>36920</v>
      </c>
    </row>
    <row r="54" spans="1:13" s="34" customFormat="1" ht="14.1" customHeight="1" x14ac:dyDescent="0.2">
      <c r="A54" s="3"/>
      <c r="B54" s="10"/>
      <c r="C54" s="20"/>
      <c r="D54" s="22"/>
      <c r="E54" s="70">
        <v>630</v>
      </c>
      <c r="F54" s="28" t="s">
        <v>93</v>
      </c>
      <c r="G54" s="31">
        <v>16514</v>
      </c>
      <c r="H54" s="31">
        <v>23839</v>
      </c>
      <c r="I54" s="31">
        <v>24500</v>
      </c>
      <c r="J54" s="30">
        <v>23660</v>
      </c>
      <c r="K54" s="30">
        <v>27450</v>
      </c>
      <c r="L54" s="30">
        <v>27450</v>
      </c>
      <c r="M54" s="30">
        <v>27450</v>
      </c>
    </row>
    <row r="55" spans="1:13" s="34" customFormat="1" ht="14.1" customHeight="1" x14ac:dyDescent="0.2">
      <c r="A55" s="3"/>
      <c r="B55" s="10"/>
      <c r="C55" s="20"/>
      <c r="D55" s="22"/>
      <c r="E55" s="69">
        <v>640</v>
      </c>
      <c r="F55" s="28" t="s">
        <v>92</v>
      </c>
      <c r="G55" s="31">
        <v>98</v>
      </c>
      <c r="H55" s="31">
        <v>98</v>
      </c>
      <c r="I55" s="31">
        <v>500</v>
      </c>
      <c r="J55" s="30">
        <v>425</v>
      </c>
      <c r="K55" s="31">
        <v>2405</v>
      </c>
      <c r="L55" s="31">
        <v>500</v>
      </c>
      <c r="M55" s="31">
        <v>500</v>
      </c>
    </row>
    <row r="56" spans="1:13" s="32" customFormat="1" ht="14.1" customHeight="1" x14ac:dyDescent="0.2">
      <c r="A56" s="3"/>
      <c r="B56" s="10"/>
      <c r="C56" s="157">
        <v>2</v>
      </c>
      <c r="D56" s="158" t="s">
        <v>101</v>
      </c>
      <c r="E56" s="162"/>
      <c r="F56" s="160" t="s">
        <v>114</v>
      </c>
      <c r="G56" s="161">
        <f t="shared" ref="G56:M56" si="44">G57</f>
        <v>6357</v>
      </c>
      <c r="H56" s="161">
        <f t="shared" si="44"/>
        <v>2036</v>
      </c>
      <c r="I56" s="161">
        <f t="shared" si="44"/>
        <v>1700</v>
      </c>
      <c r="J56" s="161">
        <f t="shared" si="44"/>
        <v>1700</v>
      </c>
      <c r="K56" s="161">
        <f t="shared" si="44"/>
        <v>2750</v>
      </c>
      <c r="L56" s="161">
        <f t="shared" si="44"/>
        <v>2750</v>
      </c>
      <c r="M56" s="161">
        <f t="shared" si="44"/>
        <v>2750</v>
      </c>
    </row>
    <row r="57" spans="1:13" s="34" customFormat="1" ht="14.1" customHeight="1" x14ac:dyDescent="0.2">
      <c r="A57" s="3"/>
      <c r="B57" s="10"/>
      <c r="C57" s="3"/>
      <c r="D57" s="8"/>
      <c r="E57" s="69">
        <v>630</v>
      </c>
      <c r="F57" s="28" t="s">
        <v>93</v>
      </c>
      <c r="G57" s="30">
        <v>6357</v>
      </c>
      <c r="H57" s="30">
        <v>2036</v>
      </c>
      <c r="I57" s="30">
        <v>1700</v>
      </c>
      <c r="J57" s="30">
        <v>1700</v>
      </c>
      <c r="K57" s="30">
        <v>2750</v>
      </c>
      <c r="L57" s="30">
        <v>2750</v>
      </c>
      <c r="M57" s="30">
        <v>2750</v>
      </c>
    </row>
    <row r="58" spans="1:13" s="32" customFormat="1" ht="14.1" customHeight="1" x14ac:dyDescent="0.2">
      <c r="A58" s="3"/>
      <c r="B58" s="10"/>
      <c r="C58" s="157">
        <v>3</v>
      </c>
      <c r="D58" s="158" t="s">
        <v>101</v>
      </c>
      <c r="E58" s="162"/>
      <c r="F58" s="160" t="s">
        <v>115</v>
      </c>
      <c r="G58" s="161">
        <f t="shared" ref="G58:M58" si="45">G59</f>
        <v>10145</v>
      </c>
      <c r="H58" s="161">
        <f t="shared" si="45"/>
        <v>33153</v>
      </c>
      <c r="I58" s="161">
        <f t="shared" si="45"/>
        <v>10100</v>
      </c>
      <c r="J58" s="161">
        <f t="shared" si="45"/>
        <v>12062</v>
      </c>
      <c r="K58" s="161">
        <f t="shared" si="45"/>
        <v>16850</v>
      </c>
      <c r="L58" s="161">
        <f t="shared" si="45"/>
        <v>16850</v>
      </c>
      <c r="M58" s="161">
        <f t="shared" si="45"/>
        <v>16850</v>
      </c>
    </row>
    <row r="59" spans="1:13" s="34" customFormat="1" ht="14.1" customHeight="1" x14ac:dyDescent="0.2">
      <c r="A59" s="3"/>
      <c r="B59" s="10"/>
      <c r="C59" s="3"/>
      <c r="D59" s="8"/>
      <c r="E59" s="69">
        <v>630</v>
      </c>
      <c r="F59" s="28" t="s">
        <v>93</v>
      </c>
      <c r="G59" s="30">
        <v>10145</v>
      </c>
      <c r="H59" s="30">
        <v>33153</v>
      </c>
      <c r="I59" s="30">
        <v>10100</v>
      </c>
      <c r="J59" s="30">
        <v>12062</v>
      </c>
      <c r="K59" s="30">
        <v>16850</v>
      </c>
      <c r="L59" s="30">
        <v>16850</v>
      </c>
      <c r="M59" s="30">
        <v>16850</v>
      </c>
    </row>
    <row r="60" spans="1:13" s="32" customFormat="1" ht="14.1" customHeight="1" x14ac:dyDescent="0.2">
      <c r="A60" s="3"/>
      <c r="B60" s="10"/>
      <c r="C60" s="157">
        <v>4</v>
      </c>
      <c r="D60" s="158" t="s">
        <v>101</v>
      </c>
      <c r="E60" s="162"/>
      <c r="F60" s="160" t="s">
        <v>116</v>
      </c>
      <c r="G60" s="161">
        <f t="shared" ref="G60:M60" si="46">G61</f>
        <v>2830</v>
      </c>
      <c r="H60" s="161">
        <f t="shared" si="46"/>
        <v>2656</v>
      </c>
      <c r="I60" s="161">
        <f t="shared" si="46"/>
        <v>4000</v>
      </c>
      <c r="J60" s="161">
        <f t="shared" si="46"/>
        <v>4300</v>
      </c>
      <c r="K60" s="161">
        <f t="shared" si="46"/>
        <v>5900</v>
      </c>
      <c r="L60" s="161">
        <f t="shared" si="46"/>
        <v>5900</v>
      </c>
      <c r="M60" s="161">
        <f t="shared" si="46"/>
        <v>5900</v>
      </c>
    </row>
    <row r="61" spans="1:13" s="34" customFormat="1" ht="14.1" customHeight="1" x14ac:dyDescent="0.2">
      <c r="A61" s="3"/>
      <c r="B61" s="10"/>
      <c r="C61" s="3"/>
      <c r="D61" s="8"/>
      <c r="E61" s="69">
        <v>630</v>
      </c>
      <c r="F61" s="28" t="s">
        <v>93</v>
      </c>
      <c r="G61" s="30">
        <v>2830</v>
      </c>
      <c r="H61" s="30">
        <v>2656</v>
      </c>
      <c r="I61" s="30">
        <v>4000</v>
      </c>
      <c r="J61" s="30">
        <v>4300</v>
      </c>
      <c r="K61" s="30">
        <v>5900</v>
      </c>
      <c r="L61" s="30">
        <v>5900</v>
      </c>
      <c r="M61" s="30">
        <v>5900</v>
      </c>
    </row>
    <row r="62" spans="1:13" s="32" customFormat="1" ht="14.1" customHeight="1" x14ac:dyDescent="0.2">
      <c r="A62" s="3"/>
      <c r="B62" s="10"/>
      <c r="C62" s="157">
        <v>5</v>
      </c>
      <c r="D62" s="158" t="s">
        <v>101</v>
      </c>
      <c r="E62" s="162"/>
      <c r="F62" s="160" t="s">
        <v>117</v>
      </c>
      <c r="G62" s="161">
        <f t="shared" ref="G62:M62" si="47">G63</f>
        <v>3698</v>
      </c>
      <c r="H62" s="161">
        <f t="shared" si="47"/>
        <v>3604</v>
      </c>
      <c r="I62" s="161">
        <f t="shared" si="47"/>
        <v>4600</v>
      </c>
      <c r="J62" s="161">
        <f t="shared" si="47"/>
        <v>7600</v>
      </c>
      <c r="K62" s="161">
        <f t="shared" si="47"/>
        <v>13100</v>
      </c>
      <c r="L62" s="161">
        <f t="shared" si="47"/>
        <v>13100</v>
      </c>
      <c r="M62" s="161">
        <f t="shared" si="47"/>
        <v>13100</v>
      </c>
    </row>
    <row r="63" spans="1:13" s="34" customFormat="1" ht="14.1" customHeight="1" x14ac:dyDescent="0.2">
      <c r="A63" s="3"/>
      <c r="B63" s="10"/>
      <c r="C63" s="3"/>
      <c r="D63" s="8"/>
      <c r="E63" s="69">
        <v>630</v>
      </c>
      <c r="F63" s="28" t="s">
        <v>93</v>
      </c>
      <c r="G63" s="30">
        <v>3698</v>
      </c>
      <c r="H63" s="30">
        <v>3604</v>
      </c>
      <c r="I63" s="30">
        <v>4600</v>
      </c>
      <c r="J63" s="30">
        <v>7600</v>
      </c>
      <c r="K63" s="30">
        <v>13100</v>
      </c>
      <c r="L63" s="30">
        <v>13100</v>
      </c>
      <c r="M63" s="30">
        <v>13100</v>
      </c>
    </row>
    <row r="64" spans="1:13" s="32" customFormat="1" ht="14.1" customHeight="1" x14ac:dyDescent="0.2">
      <c r="A64" s="3"/>
      <c r="B64" s="10"/>
      <c r="C64" s="157">
        <v>6</v>
      </c>
      <c r="D64" s="158" t="s">
        <v>101</v>
      </c>
      <c r="E64" s="162"/>
      <c r="F64" s="160" t="s">
        <v>118</v>
      </c>
      <c r="G64" s="161">
        <f t="shared" ref="G64:M64" si="48">G65</f>
        <v>398</v>
      </c>
      <c r="H64" s="161">
        <f t="shared" si="48"/>
        <v>398</v>
      </c>
      <c r="I64" s="161">
        <f t="shared" si="48"/>
        <v>400</v>
      </c>
      <c r="J64" s="161">
        <f t="shared" si="48"/>
        <v>398</v>
      </c>
      <c r="K64" s="161">
        <f t="shared" si="48"/>
        <v>400</v>
      </c>
      <c r="L64" s="161">
        <f t="shared" si="48"/>
        <v>400</v>
      </c>
      <c r="M64" s="161">
        <f t="shared" si="48"/>
        <v>400</v>
      </c>
    </row>
    <row r="65" spans="1:14" s="34" customFormat="1" ht="14.1" customHeight="1" x14ac:dyDescent="0.2">
      <c r="A65" s="3"/>
      <c r="B65" s="10"/>
      <c r="C65" s="3"/>
      <c r="D65" s="8"/>
      <c r="E65" s="69">
        <v>630</v>
      </c>
      <c r="F65" s="28" t="s">
        <v>93</v>
      </c>
      <c r="G65" s="30">
        <v>398</v>
      </c>
      <c r="H65" s="30">
        <v>398</v>
      </c>
      <c r="I65" s="30">
        <v>400</v>
      </c>
      <c r="J65" s="30">
        <v>398</v>
      </c>
      <c r="K65" s="30">
        <v>400</v>
      </c>
      <c r="L65" s="30">
        <v>400</v>
      </c>
      <c r="M65" s="30">
        <v>400</v>
      </c>
    </row>
    <row r="66" spans="1:14" s="32" customFormat="1" ht="14.1" customHeight="1" x14ac:dyDescent="0.2">
      <c r="A66" s="3"/>
      <c r="B66" s="10"/>
      <c r="C66" s="157">
        <v>7</v>
      </c>
      <c r="D66" s="158" t="s">
        <v>101</v>
      </c>
      <c r="E66" s="162"/>
      <c r="F66" s="160" t="s">
        <v>229</v>
      </c>
      <c r="G66" s="161">
        <f t="shared" ref="G66:M66" si="49">G67</f>
        <v>4667</v>
      </c>
      <c r="H66" s="161">
        <f t="shared" si="49"/>
        <v>3583</v>
      </c>
      <c r="I66" s="161">
        <f t="shared" si="49"/>
        <v>2500</v>
      </c>
      <c r="J66" s="161">
        <f t="shared" si="49"/>
        <v>7141</v>
      </c>
      <c r="K66" s="161">
        <f t="shared" si="49"/>
        <v>2500</v>
      </c>
      <c r="L66" s="161">
        <f t="shared" si="49"/>
        <v>2500</v>
      </c>
      <c r="M66" s="161">
        <f t="shared" si="49"/>
        <v>2500</v>
      </c>
    </row>
    <row r="67" spans="1:14" s="34" customFormat="1" ht="14.1" customHeight="1" x14ac:dyDescent="0.2">
      <c r="A67" s="3"/>
      <c r="B67" s="10"/>
      <c r="C67" s="3"/>
      <c r="D67" s="8"/>
      <c r="E67" s="69">
        <v>630</v>
      </c>
      <c r="F67" s="6" t="s">
        <v>93</v>
      </c>
      <c r="G67" s="30">
        <v>4667</v>
      </c>
      <c r="H67" s="30">
        <v>3583</v>
      </c>
      <c r="I67" s="30">
        <v>2500</v>
      </c>
      <c r="J67" s="30">
        <v>7141</v>
      </c>
      <c r="K67" s="30">
        <v>2500</v>
      </c>
      <c r="L67" s="30">
        <v>2500</v>
      </c>
      <c r="M67" s="30">
        <v>2500</v>
      </c>
    </row>
    <row r="68" spans="1:14" s="32" customFormat="1" ht="14.1" customHeight="1" x14ac:dyDescent="0.2">
      <c r="A68" s="3"/>
      <c r="B68" s="10"/>
      <c r="C68" s="157">
        <v>8</v>
      </c>
      <c r="D68" s="158" t="s">
        <v>101</v>
      </c>
      <c r="E68" s="162"/>
      <c r="F68" s="160" t="s">
        <v>154</v>
      </c>
      <c r="G68" s="161">
        <f t="shared" ref="G68:M68" si="50">G69</f>
        <v>2095</v>
      </c>
      <c r="H68" s="161">
        <f t="shared" si="50"/>
        <v>1320</v>
      </c>
      <c r="I68" s="161">
        <f t="shared" si="50"/>
        <v>2500</v>
      </c>
      <c r="J68" s="161">
        <f t="shared" si="50"/>
        <v>3510</v>
      </c>
      <c r="K68" s="161">
        <f t="shared" si="50"/>
        <v>2500</v>
      </c>
      <c r="L68" s="161">
        <f t="shared" si="50"/>
        <v>2500</v>
      </c>
      <c r="M68" s="161">
        <f t="shared" si="50"/>
        <v>2500</v>
      </c>
      <c r="N68" s="75"/>
    </row>
    <row r="69" spans="1:14" s="34" customFormat="1" ht="14.1" customHeight="1" x14ac:dyDescent="0.2">
      <c r="A69" s="3"/>
      <c r="B69" s="10"/>
      <c r="C69" s="3"/>
      <c r="D69" s="8"/>
      <c r="E69" s="69">
        <v>630</v>
      </c>
      <c r="F69" s="28" t="s">
        <v>93</v>
      </c>
      <c r="G69" s="30">
        <v>2095</v>
      </c>
      <c r="H69" s="30">
        <v>1320</v>
      </c>
      <c r="I69" s="30">
        <v>2500</v>
      </c>
      <c r="J69" s="31">
        <v>3510</v>
      </c>
      <c r="K69" s="30">
        <v>2500</v>
      </c>
      <c r="L69" s="30">
        <v>2500</v>
      </c>
      <c r="M69" s="30">
        <v>2500</v>
      </c>
    </row>
    <row r="70" spans="1:14" s="32" customFormat="1" ht="14.1" customHeight="1" x14ac:dyDescent="0.2">
      <c r="A70" s="3"/>
      <c r="B70" s="10"/>
      <c r="C70" s="157">
        <v>9</v>
      </c>
      <c r="D70" s="158" t="s">
        <v>250</v>
      </c>
      <c r="E70" s="162"/>
      <c r="F70" s="160" t="s">
        <v>119</v>
      </c>
      <c r="G70" s="161">
        <f t="shared" ref="G70:M70" si="51">G71</f>
        <v>8198</v>
      </c>
      <c r="H70" s="161">
        <f t="shared" si="51"/>
        <v>9443</v>
      </c>
      <c r="I70" s="161">
        <f t="shared" si="51"/>
        <v>10200</v>
      </c>
      <c r="J70" s="161">
        <f t="shared" si="51"/>
        <v>10900</v>
      </c>
      <c r="K70" s="161">
        <f t="shared" si="51"/>
        <v>14950</v>
      </c>
      <c r="L70" s="161">
        <f t="shared" si="51"/>
        <v>14950</v>
      </c>
      <c r="M70" s="161">
        <f t="shared" si="51"/>
        <v>14950</v>
      </c>
      <c r="N70" s="75"/>
    </row>
    <row r="71" spans="1:14" s="34" customFormat="1" ht="14.1" customHeight="1" x14ac:dyDescent="0.2">
      <c r="A71" s="3"/>
      <c r="B71" s="10"/>
      <c r="C71" s="3"/>
      <c r="D71" s="8"/>
      <c r="E71" s="69">
        <v>630</v>
      </c>
      <c r="F71" s="28" t="s">
        <v>93</v>
      </c>
      <c r="G71" s="31">
        <v>8198</v>
      </c>
      <c r="H71" s="31">
        <v>9443</v>
      </c>
      <c r="I71" s="31">
        <v>10200</v>
      </c>
      <c r="J71" s="31">
        <v>10900</v>
      </c>
      <c r="K71" s="30">
        <v>14950</v>
      </c>
      <c r="L71" s="30">
        <v>14950</v>
      </c>
      <c r="M71" s="30">
        <v>14950</v>
      </c>
    </row>
    <row r="72" spans="1:14" s="34" customFormat="1" ht="14.1" customHeight="1" x14ac:dyDescent="0.2">
      <c r="A72" s="3"/>
      <c r="B72" s="10"/>
      <c r="C72" s="157">
        <v>10</v>
      </c>
      <c r="D72" s="158" t="s">
        <v>101</v>
      </c>
      <c r="E72" s="159"/>
      <c r="F72" s="160" t="s">
        <v>381</v>
      </c>
      <c r="G72" s="161">
        <f t="shared" ref="G72:M72" si="52">G73</f>
        <v>0</v>
      </c>
      <c r="H72" s="161">
        <f t="shared" si="52"/>
        <v>415</v>
      </c>
      <c r="I72" s="161">
        <f t="shared" si="52"/>
        <v>2000</v>
      </c>
      <c r="J72" s="161">
        <f t="shared" si="52"/>
        <v>669</v>
      </c>
      <c r="K72" s="161">
        <f t="shared" si="52"/>
        <v>2500</v>
      </c>
      <c r="L72" s="161">
        <f t="shared" si="52"/>
        <v>2500</v>
      </c>
      <c r="M72" s="161">
        <f t="shared" si="52"/>
        <v>2500</v>
      </c>
    </row>
    <row r="73" spans="1:14" s="34" customFormat="1" ht="14.1" customHeight="1" x14ac:dyDescent="0.2">
      <c r="A73" s="3"/>
      <c r="B73" s="10"/>
      <c r="C73" s="3"/>
      <c r="D73" s="8"/>
      <c r="E73" s="69">
        <v>630</v>
      </c>
      <c r="F73" s="28" t="s">
        <v>93</v>
      </c>
      <c r="G73" s="31">
        <v>0</v>
      </c>
      <c r="H73" s="31">
        <v>415</v>
      </c>
      <c r="I73" s="31">
        <v>2000</v>
      </c>
      <c r="J73" s="31">
        <v>669</v>
      </c>
      <c r="K73" s="31">
        <v>2500</v>
      </c>
      <c r="L73" s="31">
        <v>2500</v>
      </c>
      <c r="M73" s="31">
        <v>2500</v>
      </c>
    </row>
    <row r="74" spans="1:14" s="34" customFormat="1" ht="14.1" customHeight="1" x14ac:dyDescent="0.2">
      <c r="A74" s="3"/>
      <c r="B74" s="123">
        <v>5</v>
      </c>
      <c r="C74" s="117"/>
      <c r="D74" s="118" t="s">
        <v>449</v>
      </c>
      <c r="E74" s="122"/>
      <c r="F74" s="120" t="s">
        <v>107</v>
      </c>
      <c r="G74" s="121">
        <f t="shared" ref="G74" si="53">G75+G76+G77+G78</f>
        <v>5813</v>
      </c>
      <c r="H74" s="121">
        <f t="shared" ref="H74:M74" si="54">H75+H76+H77+H78</f>
        <v>11145</v>
      </c>
      <c r="I74" s="121">
        <f t="shared" ref="I74" si="55">I75+I76+I77+I78</f>
        <v>19577</v>
      </c>
      <c r="J74" s="121">
        <f t="shared" si="54"/>
        <v>23642</v>
      </c>
      <c r="K74" s="121">
        <f t="shared" si="54"/>
        <v>7619</v>
      </c>
      <c r="L74" s="121">
        <f t="shared" si="54"/>
        <v>4684</v>
      </c>
      <c r="M74" s="121">
        <f t="shared" si="54"/>
        <v>4684</v>
      </c>
    </row>
    <row r="75" spans="1:14" s="34" customFormat="1" ht="14.1" customHeight="1" x14ac:dyDescent="0.2">
      <c r="A75" s="18"/>
      <c r="B75" s="19"/>
      <c r="C75" s="18"/>
      <c r="D75" s="23"/>
      <c r="E75" s="71">
        <v>610</v>
      </c>
      <c r="F75" s="6" t="s">
        <v>270</v>
      </c>
      <c r="G75" s="30">
        <v>3370</v>
      </c>
      <c r="H75" s="30">
        <v>7265</v>
      </c>
      <c r="I75" s="30">
        <v>12358</v>
      </c>
      <c r="J75" s="30">
        <v>15419</v>
      </c>
      <c r="K75" s="30">
        <v>3675</v>
      </c>
      <c r="L75" s="30">
        <v>1500</v>
      </c>
      <c r="M75" s="30">
        <v>1500</v>
      </c>
    </row>
    <row r="76" spans="1:14" s="34" customFormat="1" ht="14.1" customHeight="1" x14ac:dyDescent="0.2">
      <c r="A76" s="18"/>
      <c r="B76" s="19"/>
      <c r="C76" s="18"/>
      <c r="D76" s="23"/>
      <c r="E76" s="71">
        <v>620</v>
      </c>
      <c r="F76" s="6" t="s">
        <v>271</v>
      </c>
      <c r="G76" s="30">
        <v>1178</v>
      </c>
      <c r="H76" s="30">
        <v>2539</v>
      </c>
      <c r="I76" s="30">
        <v>4319</v>
      </c>
      <c r="J76" s="30">
        <v>5391</v>
      </c>
      <c r="K76" s="30">
        <v>1284</v>
      </c>
      <c r="L76" s="30">
        <v>524</v>
      </c>
      <c r="M76" s="30">
        <v>524</v>
      </c>
    </row>
    <row r="77" spans="1:14" s="34" customFormat="1" ht="14.1" customHeight="1" x14ac:dyDescent="0.2">
      <c r="A77" s="18"/>
      <c r="B77" s="19"/>
      <c r="C77" s="18"/>
      <c r="D77" s="23"/>
      <c r="E77" s="71">
        <v>630</v>
      </c>
      <c r="F77" s="15" t="s">
        <v>93</v>
      </c>
      <c r="G77" s="30">
        <v>1265</v>
      </c>
      <c r="H77" s="30">
        <v>1341</v>
      </c>
      <c r="I77" s="30">
        <v>2800</v>
      </c>
      <c r="J77" s="30">
        <v>2832</v>
      </c>
      <c r="K77" s="30">
        <v>2560</v>
      </c>
      <c r="L77" s="30">
        <v>2560</v>
      </c>
      <c r="M77" s="30">
        <v>2560</v>
      </c>
    </row>
    <row r="78" spans="1:14" s="34" customFormat="1" ht="14.25" customHeight="1" x14ac:dyDescent="0.2">
      <c r="A78" s="3"/>
      <c r="B78" s="21"/>
      <c r="C78" s="20"/>
      <c r="D78" s="22"/>
      <c r="E78" s="70">
        <v>640</v>
      </c>
      <c r="F78" s="26" t="s">
        <v>92</v>
      </c>
      <c r="G78" s="30">
        <v>0</v>
      </c>
      <c r="H78" s="30">
        <v>0</v>
      </c>
      <c r="I78" s="30">
        <v>100</v>
      </c>
      <c r="J78" s="31">
        <v>0</v>
      </c>
      <c r="K78" s="30">
        <v>100</v>
      </c>
      <c r="L78" s="31">
        <v>100</v>
      </c>
      <c r="M78" s="31">
        <v>100</v>
      </c>
    </row>
    <row r="79" spans="1:14" s="32" customFormat="1" ht="14.1" customHeight="1" x14ac:dyDescent="0.2">
      <c r="A79" s="6"/>
      <c r="B79" s="123">
        <v>7</v>
      </c>
      <c r="C79" s="117"/>
      <c r="D79" s="118" t="s">
        <v>139</v>
      </c>
      <c r="E79" s="122"/>
      <c r="F79" s="120" t="s">
        <v>138</v>
      </c>
      <c r="G79" s="121">
        <f t="shared" ref="G79" si="56">G82+G81+G80</f>
        <v>2780</v>
      </c>
      <c r="H79" s="121">
        <f t="shared" ref="H79:M79" si="57">H82+H81+H80</f>
        <v>0</v>
      </c>
      <c r="I79" s="121">
        <f t="shared" ref="I79" si="58">I82+I81+I80</f>
        <v>5000</v>
      </c>
      <c r="J79" s="121">
        <f t="shared" si="57"/>
        <v>7018</v>
      </c>
      <c r="K79" s="121">
        <f t="shared" si="57"/>
        <v>3270</v>
      </c>
      <c r="L79" s="121">
        <f t="shared" si="57"/>
        <v>6500</v>
      </c>
      <c r="M79" s="121">
        <f t="shared" si="57"/>
        <v>0</v>
      </c>
    </row>
    <row r="80" spans="1:14" s="32" customFormat="1" ht="14.1" customHeight="1" x14ac:dyDescent="0.2">
      <c r="A80" s="6"/>
      <c r="B80" s="19"/>
      <c r="C80" s="18"/>
      <c r="D80" s="23"/>
      <c r="E80" s="71">
        <v>610</v>
      </c>
      <c r="F80" s="6" t="s">
        <v>270</v>
      </c>
      <c r="G80" s="30">
        <v>120</v>
      </c>
      <c r="H80" s="30">
        <v>0</v>
      </c>
      <c r="I80" s="30">
        <v>120</v>
      </c>
      <c r="J80" s="30">
        <v>210</v>
      </c>
      <c r="K80" s="30">
        <v>120</v>
      </c>
      <c r="L80" s="30">
        <v>120</v>
      </c>
      <c r="M80" s="30">
        <v>0</v>
      </c>
    </row>
    <row r="81" spans="1:19" s="32" customFormat="1" ht="14.1" customHeight="1" x14ac:dyDescent="0.2">
      <c r="A81" s="6"/>
      <c r="B81" s="19"/>
      <c r="C81" s="18"/>
      <c r="D81" s="23"/>
      <c r="E81" s="71">
        <v>620</v>
      </c>
      <c r="F81" s="6" t="s">
        <v>271</v>
      </c>
      <c r="G81" s="30">
        <v>85</v>
      </c>
      <c r="H81" s="30">
        <v>0</v>
      </c>
      <c r="I81" s="30">
        <v>150</v>
      </c>
      <c r="J81" s="30">
        <v>112</v>
      </c>
      <c r="K81" s="30">
        <v>150</v>
      </c>
      <c r="L81" s="30">
        <v>150</v>
      </c>
      <c r="M81" s="30">
        <v>0</v>
      </c>
    </row>
    <row r="82" spans="1:19" ht="14.1" customHeight="1" x14ac:dyDescent="0.2">
      <c r="A82" s="6"/>
      <c r="B82" s="10"/>
      <c r="C82" s="3"/>
      <c r="D82" s="8"/>
      <c r="E82" s="71">
        <v>630</v>
      </c>
      <c r="F82" s="15" t="s">
        <v>93</v>
      </c>
      <c r="G82" s="30">
        <v>2575</v>
      </c>
      <c r="H82" s="30">
        <v>0</v>
      </c>
      <c r="I82" s="30">
        <v>4730</v>
      </c>
      <c r="J82" s="30">
        <v>6696</v>
      </c>
      <c r="K82" s="30">
        <v>3000</v>
      </c>
      <c r="L82" s="30">
        <v>6230</v>
      </c>
      <c r="M82" s="30">
        <v>0</v>
      </c>
      <c r="N82" s="34"/>
      <c r="O82" s="34"/>
      <c r="P82" s="34"/>
    </row>
    <row r="83" spans="1:19" ht="14.1" customHeight="1" x14ac:dyDescent="0.2">
      <c r="A83" s="143">
        <v>4</v>
      </c>
      <c r="B83" s="144"/>
      <c r="C83" s="144"/>
      <c r="D83" s="145"/>
      <c r="E83" s="146"/>
      <c r="F83" s="143" t="s">
        <v>4</v>
      </c>
      <c r="G83" s="147">
        <f>+G86+G90+G94+G84</f>
        <v>14111</v>
      </c>
      <c r="H83" s="147">
        <f>+H86+H90+H94+H84</f>
        <v>21493</v>
      </c>
      <c r="I83" s="147">
        <f t="shared" ref="I83" si="59">+I86+I90+I94+I84</f>
        <v>14250</v>
      </c>
      <c r="J83" s="147">
        <f t="shared" ref="J83:M83" si="60">+J86+J90+J94+J84</f>
        <v>12352</v>
      </c>
      <c r="K83" s="147">
        <f t="shared" si="60"/>
        <v>14250</v>
      </c>
      <c r="L83" s="147">
        <f t="shared" si="60"/>
        <v>14250</v>
      </c>
      <c r="M83" s="147">
        <f t="shared" si="60"/>
        <v>14250</v>
      </c>
    </row>
    <row r="84" spans="1:19" s="73" customFormat="1" ht="14.1" customHeight="1" x14ac:dyDescent="0.2">
      <c r="A84" s="18"/>
      <c r="B84" s="117">
        <v>3</v>
      </c>
      <c r="C84" s="117"/>
      <c r="D84" s="118" t="s">
        <v>323</v>
      </c>
      <c r="E84" s="122"/>
      <c r="F84" s="125" t="s">
        <v>324</v>
      </c>
      <c r="G84" s="121">
        <f t="shared" ref="G84:M84" si="61">G85</f>
        <v>1421</v>
      </c>
      <c r="H84" s="121">
        <f t="shared" si="61"/>
        <v>9028</v>
      </c>
      <c r="I84" s="121">
        <f t="shared" si="61"/>
        <v>0</v>
      </c>
      <c r="J84" s="121">
        <f t="shared" si="61"/>
        <v>0</v>
      </c>
      <c r="K84" s="121">
        <f t="shared" si="61"/>
        <v>0</v>
      </c>
      <c r="L84" s="121">
        <f t="shared" si="61"/>
        <v>0</v>
      </c>
      <c r="M84" s="121">
        <f t="shared" si="61"/>
        <v>0</v>
      </c>
    </row>
    <row r="85" spans="1:19" s="73" customFormat="1" ht="14.1" customHeight="1" x14ac:dyDescent="0.2">
      <c r="A85" s="18"/>
      <c r="B85" s="18"/>
      <c r="C85" s="18"/>
      <c r="D85" s="23"/>
      <c r="E85" s="71">
        <v>600</v>
      </c>
      <c r="F85" s="88" t="s">
        <v>137</v>
      </c>
      <c r="G85" s="30">
        <v>1421</v>
      </c>
      <c r="H85" s="30">
        <v>9028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5"/>
      <c r="O85" s="5"/>
      <c r="P85" s="5"/>
      <c r="Q85" s="5"/>
      <c r="R85" s="5"/>
      <c r="S85" s="5"/>
    </row>
    <row r="86" spans="1:19" ht="14.1" customHeight="1" x14ac:dyDescent="0.2">
      <c r="A86" s="3"/>
      <c r="B86" s="117">
        <v>4</v>
      </c>
      <c r="C86" s="117"/>
      <c r="D86" s="118" t="s">
        <v>291</v>
      </c>
      <c r="E86" s="122"/>
      <c r="F86" s="120" t="s">
        <v>123</v>
      </c>
      <c r="G86" s="121">
        <f>G87+G88+G89</f>
        <v>7241</v>
      </c>
      <c r="H86" s="121">
        <f>H87+H88+H89</f>
        <v>7507</v>
      </c>
      <c r="I86" s="121">
        <f>I87+I88+I89</f>
        <v>8000</v>
      </c>
      <c r="J86" s="121">
        <f>SUM(J87:J89)</f>
        <v>7400</v>
      </c>
      <c r="K86" s="121">
        <f>K87+K88+K89</f>
        <v>8000</v>
      </c>
      <c r="L86" s="121">
        <f>L87+L88+L89</f>
        <v>8000</v>
      </c>
      <c r="M86" s="121">
        <f>M87+M88+M89</f>
        <v>8000</v>
      </c>
    </row>
    <row r="87" spans="1:19" ht="14.1" customHeight="1" x14ac:dyDescent="0.2">
      <c r="A87" s="3"/>
      <c r="B87" s="20"/>
      <c r="C87" s="20"/>
      <c r="D87" s="3"/>
      <c r="E87" s="71">
        <v>610</v>
      </c>
      <c r="F87" s="6" t="s">
        <v>270</v>
      </c>
      <c r="G87" s="31">
        <v>4775</v>
      </c>
      <c r="H87" s="31">
        <v>4972</v>
      </c>
      <c r="I87" s="31">
        <v>5338</v>
      </c>
      <c r="J87" s="30">
        <v>4893</v>
      </c>
      <c r="K87" s="31">
        <v>5338</v>
      </c>
      <c r="L87" s="31">
        <v>5338</v>
      </c>
      <c r="M87" s="31">
        <v>5338</v>
      </c>
    </row>
    <row r="88" spans="1:19" ht="14.1" customHeight="1" x14ac:dyDescent="0.2">
      <c r="A88" s="3"/>
      <c r="B88" s="20"/>
      <c r="C88" s="20"/>
      <c r="D88" s="3"/>
      <c r="E88" s="71">
        <v>620</v>
      </c>
      <c r="F88" s="6" t="s">
        <v>271</v>
      </c>
      <c r="G88" s="31">
        <v>1669</v>
      </c>
      <c r="H88" s="31">
        <v>1738</v>
      </c>
      <c r="I88" s="31">
        <v>1865</v>
      </c>
      <c r="J88" s="30">
        <v>1710</v>
      </c>
      <c r="K88" s="31">
        <v>1865</v>
      </c>
      <c r="L88" s="31">
        <v>1865</v>
      </c>
      <c r="M88" s="31">
        <v>1865</v>
      </c>
    </row>
    <row r="89" spans="1:19" ht="14.1" customHeight="1" x14ac:dyDescent="0.2">
      <c r="A89" s="3"/>
      <c r="B89" s="20"/>
      <c r="C89" s="20"/>
      <c r="D89" s="3"/>
      <c r="E89" s="71">
        <v>630</v>
      </c>
      <c r="F89" s="15" t="s">
        <v>93</v>
      </c>
      <c r="G89" s="31">
        <v>797</v>
      </c>
      <c r="H89" s="31">
        <v>797</v>
      </c>
      <c r="I89" s="31">
        <v>797</v>
      </c>
      <c r="J89" s="31">
        <v>797</v>
      </c>
      <c r="K89" s="31">
        <v>797</v>
      </c>
      <c r="L89" s="31">
        <v>797</v>
      </c>
      <c r="M89" s="31">
        <v>797</v>
      </c>
    </row>
    <row r="90" spans="1:19" ht="14.1" customHeight="1" x14ac:dyDescent="0.2">
      <c r="A90" s="3"/>
      <c r="B90" s="117">
        <v>5</v>
      </c>
      <c r="C90" s="117"/>
      <c r="D90" s="118" t="s">
        <v>291</v>
      </c>
      <c r="E90" s="122"/>
      <c r="F90" s="120" t="s">
        <v>219</v>
      </c>
      <c r="G90" s="121">
        <f>G91+G92+G93</f>
        <v>1033</v>
      </c>
      <c r="H90" s="121">
        <f>H91+H92+H93</f>
        <v>1029</v>
      </c>
      <c r="I90" s="121">
        <f>I91+I92+I93</f>
        <v>1250</v>
      </c>
      <c r="J90" s="121">
        <f>SUM(J91:J93)</f>
        <v>1026</v>
      </c>
      <c r="K90" s="121">
        <f>K91+K92+K93</f>
        <v>1250</v>
      </c>
      <c r="L90" s="121">
        <f>L91+L92+L93</f>
        <v>1250</v>
      </c>
      <c r="M90" s="121">
        <f>M91+M92+M93</f>
        <v>1250</v>
      </c>
    </row>
    <row r="91" spans="1:19" ht="14.1" customHeight="1" x14ac:dyDescent="0.2">
      <c r="A91" s="3"/>
      <c r="B91" s="20"/>
      <c r="C91" s="20"/>
      <c r="D91" s="3"/>
      <c r="E91" s="71">
        <v>610</v>
      </c>
      <c r="F91" s="6" t="s">
        <v>270</v>
      </c>
      <c r="G91" s="31">
        <v>736</v>
      </c>
      <c r="H91" s="31">
        <v>733</v>
      </c>
      <c r="I91" s="31">
        <v>896</v>
      </c>
      <c r="J91" s="31">
        <v>731</v>
      </c>
      <c r="K91" s="31">
        <v>896</v>
      </c>
      <c r="L91" s="31">
        <v>896</v>
      </c>
      <c r="M91" s="31">
        <v>896</v>
      </c>
    </row>
    <row r="92" spans="1:19" ht="14.1" customHeight="1" x14ac:dyDescent="0.2">
      <c r="A92" s="3"/>
      <c r="B92" s="20"/>
      <c r="C92" s="20"/>
      <c r="D92" s="3"/>
      <c r="E92" s="71">
        <v>620</v>
      </c>
      <c r="F92" s="6" t="s">
        <v>271</v>
      </c>
      <c r="G92" s="31">
        <v>257</v>
      </c>
      <c r="H92" s="31">
        <v>256</v>
      </c>
      <c r="I92" s="31">
        <v>314</v>
      </c>
      <c r="J92" s="31">
        <v>255</v>
      </c>
      <c r="K92" s="31">
        <v>314</v>
      </c>
      <c r="L92" s="31">
        <v>314</v>
      </c>
      <c r="M92" s="31">
        <v>314</v>
      </c>
    </row>
    <row r="93" spans="1:19" ht="14.1" customHeight="1" x14ac:dyDescent="0.2">
      <c r="A93" s="3"/>
      <c r="B93" s="20"/>
      <c r="C93" s="20"/>
      <c r="D93" s="3"/>
      <c r="E93" s="71">
        <v>630</v>
      </c>
      <c r="F93" s="15" t="s">
        <v>93</v>
      </c>
      <c r="G93" s="31">
        <v>40</v>
      </c>
      <c r="H93" s="31">
        <v>40</v>
      </c>
      <c r="I93" s="31">
        <v>40</v>
      </c>
      <c r="J93" s="31">
        <v>40</v>
      </c>
      <c r="K93" s="31">
        <v>40</v>
      </c>
      <c r="L93" s="31">
        <v>40</v>
      </c>
      <c r="M93" s="31">
        <v>40</v>
      </c>
    </row>
    <row r="94" spans="1:19" ht="14.1" customHeight="1" x14ac:dyDescent="0.2">
      <c r="A94" s="3"/>
      <c r="B94" s="117">
        <v>6</v>
      </c>
      <c r="C94" s="117"/>
      <c r="D94" s="118" t="s">
        <v>414</v>
      </c>
      <c r="E94" s="122"/>
      <c r="F94" s="120" t="s">
        <v>155</v>
      </c>
      <c r="G94" s="121">
        <f>G95+G96+G97</f>
        <v>4416</v>
      </c>
      <c r="H94" s="121">
        <f>H95+H96+H97</f>
        <v>3929</v>
      </c>
      <c r="I94" s="121">
        <f>I95+I96+I97</f>
        <v>5000</v>
      </c>
      <c r="J94" s="121">
        <f>SUM(J95:J97)</f>
        <v>3926</v>
      </c>
      <c r="K94" s="121">
        <f>K95+K96+K97</f>
        <v>5000</v>
      </c>
      <c r="L94" s="121">
        <f>L95+L96+L97</f>
        <v>5000</v>
      </c>
      <c r="M94" s="121">
        <f>M95+M96+M97</f>
        <v>5000</v>
      </c>
    </row>
    <row r="95" spans="1:19" ht="14.1" customHeight="1" x14ac:dyDescent="0.2">
      <c r="A95" s="3"/>
      <c r="B95" s="20"/>
      <c r="C95" s="20"/>
      <c r="D95" s="3"/>
      <c r="E95" s="71">
        <v>610</v>
      </c>
      <c r="F95" s="6" t="s">
        <v>270</v>
      </c>
      <c r="G95" s="31">
        <v>2976</v>
      </c>
      <c r="H95" s="31">
        <v>2615</v>
      </c>
      <c r="I95" s="31">
        <v>3409</v>
      </c>
      <c r="J95" s="31">
        <v>2613</v>
      </c>
      <c r="K95" s="31">
        <v>3409</v>
      </c>
      <c r="L95" s="31">
        <v>3409</v>
      </c>
      <c r="M95" s="31">
        <v>3409</v>
      </c>
    </row>
    <row r="96" spans="1:19" ht="14.1" customHeight="1" x14ac:dyDescent="0.2">
      <c r="A96" s="3"/>
      <c r="B96" s="20"/>
      <c r="C96" s="20"/>
      <c r="D96" s="3"/>
      <c r="E96" s="71">
        <v>620</v>
      </c>
      <c r="F96" s="15" t="s">
        <v>271</v>
      </c>
      <c r="G96" s="31">
        <v>1040</v>
      </c>
      <c r="H96" s="31">
        <v>914</v>
      </c>
      <c r="I96" s="31">
        <v>1191</v>
      </c>
      <c r="J96" s="31">
        <v>913</v>
      </c>
      <c r="K96" s="31">
        <v>1191</v>
      </c>
      <c r="L96" s="31">
        <v>1191</v>
      </c>
      <c r="M96" s="31">
        <v>1191</v>
      </c>
    </row>
    <row r="97" spans="1:20" ht="14.1" customHeight="1" x14ac:dyDescent="0.2">
      <c r="A97" s="3"/>
      <c r="B97" s="20"/>
      <c r="C97" s="20"/>
      <c r="D97" s="3"/>
      <c r="E97" s="71">
        <v>630</v>
      </c>
      <c r="F97" s="15" t="s">
        <v>93</v>
      </c>
      <c r="G97" s="31">
        <v>400</v>
      </c>
      <c r="H97" s="31">
        <v>400</v>
      </c>
      <c r="I97" s="31">
        <v>400</v>
      </c>
      <c r="J97" s="31">
        <v>400</v>
      </c>
      <c r="K97" s="31">
        <v>400</v>
      </c>
      <c r="L97" s="31">
        <v>400</v>
      </c>
      <c r="M97" s="31">
        <v>400</v>
      </c>
    </row>
    <row r="98" spans="1:20" ht="14.1" customHeight="1" x14ac:dyDescent="0.2">
      <c r="A98" s="143">
        <v>5</v>
      </c>
      <c r="B98" s="144"/>
      <c r="C98" s="144"/>
      <c r="D98" s="145"/>
      <c r="E98" s="146"/>
      <c r="F98" s="143" t="s">
        <v>5</v>
      </c>
      <c r="G98" s="147">
        <f t="shared" ref="G98" si="62">G99+G101+G106</f>
        <v>21444</v>
      </c>
      <c r="H98" s="147">
        <f t="shared" ref="H98:M98" si="63">H99+H101+H106</f>
        <v>67392</v>
      </c>
      <c r="I98" s="147">
        <f t="shared" ref="I98" si="64">I99+I101+I106</f>
        <v>22921</v>
      </c>
      <c r="J98" s="147">
        <f t="shared" si="63"/>
        <v>51774</v>
      </c>
      <c r="K98" s="147">
        <f t="shared" si="63"/>
        <v>23458</v>
      </c>
      <c r="L98" s="147">
        <f t="shared" si="63"/>
        <v>20458</v>
      </c>
      <c r="M98" s="147">
        <f t="shared" si="63"/>
        <v>20458</v>
      </c>
    </row>
    <row r="99" spans="1:20" ht="14.1" customHeight="1" x14ac:dyDescent="0.2">
      <c r="A99" s="3"/>
      <c r="B99" s="117">
        <v>1</v>
      </c>
      <c r="C99" s="117"/>
      <c r="D99" s="118" t="s">
        <v>454</v>
      </c>
      <c r="E99" s="122"/>
      <c r="F99" s="120" t="s">
        <v>124</v>
      </c>
      <c r="G99" s="121">
        <f t="shared" ref="G99:M99" si="65">G100</f>
        <v>12531</v>
      </c>
      <c r="H99" s="121">
        <f t="shared" si="65"/>
        <v>9483</v>
      </c>
      <c r="I99" s="121">
        <f t="shared" si="65"/>
        <v>14000</v>
      </c>
      <c r="J99" s="121">
        <f t="shared" si="65"/>
        <v>16000</v>
      </c>
      <c r="K99" s="121">
        <f t="shared" si="65"/>
        <v>15000</v>
      </c>
      <c r="L99" s="121">
        <f t="shared" si="65"/>
        <v>15000</v>
      </c>
      <c r="M99" s="121">
        <f t="shared" si="65"/>
        <v>15000</v>
      </c>
    </row>
    <row r="100" spans="1:20" ht="14.1" customHeight="1" x14ac:dyDescent="0.2">
      <c r="A100" s="3"/>
      <c r="B100" s="20"/>
      <c r="C100" s="20"/>
      <c r="D100" s="22"/>
      <c r="E100" s="69">
        <v>630</v>
      </c>
      <c r="F100" s="6" t="s">
        <v>93</v>
      </c>
      <c r="G100" s="31">
        <v>12531</v>
      </c>
      <c r="H100" s="31">
        <v>9483</v>
      </c>
      <c r="I100" s="31">
        <v>14000</v>
      </c>
      <c r="J100" s="31">
        <v>16000</v>
      </c>
      <c r="K100" s="31">
        <v>15000</v>
      </c>
      <c r="L100" s="31">
        <v>15000</v>
      </c>
      <c r="M100" s="31">
        <v>15000</v>
      </c>
      <c r="N100" s="34"/>
      <c r="O100" s="34"/>
      <c r="P100" s="34"/>
      <c r="Q100" s="34"/>
      <c r="R100" s="34"/>
      <c r="S100" s="34"/>
      <c r="T100" s="34"/>
    </row>
    <row r="101" spans="1:20" ht="14.1" customHeight="1" x14ac:dyDescent="0.2">
      <c r="A101" s="3"/>
      <c r="B101" s="117">
        <v>2</v>
      </c>
      <c r="C101" s="117"/>
      <c r="D101" s="118" t="s">
        <v>457</v>
      </c>
      <c r="E101" s="122"/>
      <c r="F101" s="120" t="s">
        <v>125</v>
      </c>
      <c r="G101" s="121">
        <f>G103+G104+G102+G105</f>
        <v>7804</v>
      </c>
      <c r="H101" s="121">
        <f t="shared" ref="H101:M101" si="66">H103+H104+H102+H105</f>
        <v>57909</v>
      </c>
      <c r="I101" s="121">
        <f t="shared" si="66"/>
        <v>5421</v>
      </c>
      <c r="J101" s="121">
        <f t="shared" si="66"/>
        <v>35774</v>
      </c>
      <c r="K101" s="121">
        <f t="shared" si="66"/>
        <v>3458</v>
      </c>
      <c r="L101" s="121">
        <f t="shared" si="66"/>
        <v>458</v>
      </c>
      <c r="M101" s="121">
        <f t="shared" si="66"/>
        <v>458</v>
      </c>
    </row>
    <row r="102" spans="1:20" s="73" customFormat="1" ht="14.1" customHeight="1" x14ac:dyDescent="0.2">
      <c r="A102" s="18"/>
      <c r="B102" s="18"/>
      <c r="C102" s="18"/>
      <c r="D102" s="23"/>
      <c r="E102" s="71">
        <v>610</v>
      </c>
      <c r="F102" s="6" t="s">
        <v>270</v>
      </c>
      <c r="G102" s="30">
        <v>0</v>
      </c>
      <c r="H102" s="30">
        <v>2453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</row>
    <row r="103" spans="1:20" ht="14.1" customHeight="1" x14ac:dyDescent="0.2">
      <c r="A103" s="3"/>
      <c r="B103" s="20"/>
      <c r="C103" s="20"/>
      <c r="D103" s="3"/>
      <c r="E103" s="69">
        <v>620</v>
      </c>
      <c r="F103" s="6" t="s">
        <v>271</v>
      </c>
      <c r="G103" s="31">
        <v>98</v>
      </c>
      <c r="H103" s="31">
        <v>1631</v>
      </c>
      <c r="I103" s="31">
        <v>109</v>
      </c>
      <c r="J103" s="31">
        <v>108</v>
      </c>
      <c r="K103" s="31">
        <v>119</v>
      </c>
      <c r="L103" s="31">
        <v>119</v>
      </c>
      <c r="M103" s="31">
        <v>119</v>
      </c>
    </row>
    <row r="104" spans="1:20" ht="13.5" customHeight="1" x14ac:dyDescent="0.2">
      <c r="A104" s="3"/>
      <c r="B104" s="20"/>
      <c r="C104" s="20"/>
      <c r="D104" s="3"/>
      <c r="E104" s="69">
        <v>630</v>
      </c>
      <c r="F104" s="28" t="s">
        <v>93</v>
      </c>
      <c r="G104" s="31">
        <v>7706</v>
      </c>
      <c r="H104" s="31">
        <v>53825</v>
      </c>
      <c r="I104" s="31">
        <v>5312</v>
      </c>
      <c r="J104" s="31">
        <v>7054</v>
      </c>
      <c r="K104" s="31">
        <v>3339</v>
      </c>
      <c r="L104" s="31">
        <v>339</v>
      </c>
      <c r="M104" s="31">
        <v>339</v>
      </c>
      <c r="N104" s="34"/>
      <c r="O104" s="34"/>
      <c r="P104" s="34"/>
    </row>
    <row r="105" spans="1:20" ht="13.5" customHeight="1" x14ac:dyDescent="0.2">
      <c r="A105" s="3"/>
      <c r="B105" s="20"/>
      <c r="C105" s="20"/>
      <c r="D105" s="3"/>
      <c r="E105" s="69">
        <v>640</v>
      </c>
      <c r="F105" s="28" t="s">
        <v>92</v>
      </c>
      <c r="G105" s="31">
        <v>0</v>
      </c>
      <c r="H105" s="31">
        <v>0</v>
      </c>
      <c r="I105" s="31">
        <v>0</v>
      </c>
      <c r="J105" s="30">
        <v>28612</v>
      </c>
      <c r="K105" s="31">
        <v>0</v>
      </c>
      <c r="L105" s="31">
        <v>0</v>
      </c>
      <c r="M105" s="31">
        <v>0</v>
      </c>
      <c r="N105" s="34"/>
      <c r="O105" s="34"/>
      <c r="P105" s="34"/>
    </row>
    <row r="106" spans="1:20" ht="13.5" customHeight="1" x14ac:dyDescent="0.2">
      <c r="A106" s="3"/>
      <c r="B106" s="117">
        <v>3</v>
      </c>
      <c r="C106" s="117"/>
      <c r="D106" s="118" t="s">
        <v>194</v>
      </c>
      <c r="E106" s="122"/>
      <c r="F106" s="120" t="s">
        <v>197</v>
      </c>
      <c r="G106" s="121">
        <f t="shared" ref="G106:M106" si="67">G107</f>
        <v>1109</v>
      </c>
      <c r="H106" s="121">
        <f t="shared" si="67"/>
        <v>0</v>
      </c>
      <c r="I106" s="121">
        <f t="shared" si="67"/>
        <v>3500</v>
      </c>
      <c r="J106" s="121">
        <f t="shared" si="67"/>
        <v>0</v>
      </c>
      <c r="K106" s="121">
        <f t="shared" si="67"/>
        <v>5000</v>
      </c>
      <c r="L106" s="121">
        <f t="shared" si="67"/>
        <v>5000</v>
      </c>
      <c r="M106" s="121">
        <f t="shared" si="67"/>
        <v>5000</v>
      </c>
    </row>
    <row r="107" spans="1:20" ht="13.5" customHeight="1" x14ac:dyDescent="0.2">
      <c r="A107" s="3"/>
      <c r="B107" s="20"/>
      <c r="C107" s="20"/>
      <c r="D107" s="23"/>
      <c r="E107" s="71">
        <v>630</v>
      </c>
      <c r="F107" s="15" t="s">
        <v>93</v>
      </c>
      <c r="G107" s="37">
        <v>1109</v>
      </c>
      <c r="H107" s="37">
        <v>0</v>
      </c>
      <c r="I107" s="37">
        <v>3500</v>
      </c>
      <c r="J107" s="37">
        <v>0</v>
      </c>
      <c r="K107" s="37">
        <v>5000</v>
      </c>
      <c r="L107" s="37">
        <v>5000</v>
      </c>
      <c r="M107" s="37">
        <v>5000</v>
      </c>
      <c r="N107" s="34"/>
      <c r="O107" s="34"/>
      <c r="P107" s="34"/>
      <c r="Q107" s="34"/>
      <c r="R107" s="34"/>
      <c r="S107" s="34"/>
    </row>
    <row r="108" spans="1:20" ht="14.1" customHeight="1" x14ac:dyDescent="0.2">
      <c r="A108" s="143">
        <v>6</v>
      </c>
      <c r="B108" s="144"/>
      <c r="C108" s="144"/>
      <c r="D108" s="145"/>
      <c r="E108" s="146"/>
      <c r="F108" s="143" t="s">
        <v>7</v>
      </c>
      <c r="G108" s="147">
        <f t="shared" ref="G108" si="68">G109+G111</f>
        <v>72745</v>
      </c>
      <c r="H108" s="147">
        <f t="shared" ref="H108:M108" si="69">H109+H111</f>
        <v>76518</v>
      </c>
      <c r="I108" s="147">
        <f t="shared" ref="I108" si="70">I109+I111</f>
        <v>89000</v>
      </c>
      <c r="J108" s="147">
        <f t="shared" si="69"/>
        <v>93649</v>
      </c>
      <c r="K108" s="147">
        <f t="shared" si="69"/>
        <v>104500</v>
      </c>
      <c r="L108" s="147">
        <f t="shared" si="69"/>
        <v>104500</v>
      </c>
      <c r="M108" s="147">
        <f t="shared" si="69"/>
        <v>104500</v>
      </c>
      <c r="N108" s="34"/>
      <c r="O108" s="34"/>
      <c r="P108" s="34"/>
      <c r="Q108" s="34"/>
      <c r="R108" s="34"/>
      <c r="S108" s="34"/>
    </row>
    <row r="109" spans="1:20" s="34" customFormat="1" ht="14.1" customHeight="1" x14ac:dyDescent="0.2">
      <c r="A109" s="3"/>
      <c r="B109" s="117">
        <v>1</v>
      </c>
      <c r="C109" s="117"/>
      <c r="D109" s="118" t="s">
        <v>8</v>
      </c>
      <c r="E109" s="122"/>
      <c r="F109" s="120" t="s">
        <v>126</v>
      </c>
      <c r="G109" s="121">
        <f t="shared" ref="G109:M109" si="71">+G110</f>
        <v>65986</v>
      </c>
      <c r="H109" s="121">
        <f t="shared" si="71"/>
        <v>73135</v>
      </c>
      <c r="I109" s="121">
        <f t="shared" si="71"/>
        <v>85000</v>
      </c>
      <c r="J109" s="121">
        <f t="shared" si="71"/>
        <v>88149</v>
      </c>
      <c r="K109" s="121">
        <f t="shared" si="71"/>
        <v>100000</v>
      </c>
      <c r="L109" s="121">
        <f t="shared" si="71"/>
        <v>100000</v>
      </c>
      <c r="M109" s="121">
        <f t="shared" si="71"/>
        <v>100000</v>
      </c>
    </row>
    <row r="110" spans="1:20" s="34" customFormat="1" ht="14.1" customHeight="1" x14ac:dyDescent="0.2">
      <c r="A110" s="3"/>
      <c r="B110" s="20"/>
      <c r="C110" s="20"/>
      <c r="D110" s="22"/>
      <c r="E110" s="70">
        <v>630</v>
      </c>
      <c r="F110" s="6" t="s">
        <v>93</v>
      </c>
      <c r="G110" s="30">
        <v>65986</v>
      </c>
      <c r="H110" s="30">
        <v>73135</v>
      </c>
      <c r="I110" s="30">
        <v>85000</v>
      </c>
      <c r="J110" s="31">
        <v>88149</v>
      </c>
      <c r="K110" s="30">
        <v>100000</v>
      </c>
      <c r="L110" s="30">
        <v>100000</v>
      </c>
      <c r="M110" s="30">
        <v>100000</v>
      </c>
      <c r="N110" s="32"/>
      <c r="O110" s="32"/>
      <c r="P110" s="32"/>
      <c r="Q110" s="32"/>
      <c r="R110" s="32"/>
      <c r="S110" s="32"/>
    </row>
    <row r="111" spans="1:20" s="32" customFormat="1" ht="14.1" customHeight="1" x14ac:dyDescent="0.2">
      <c r="A111" s="3"/>
      <c r="B111" s="117">
        <v>2</v>
      </c>
      <c r="C111" s="117"/>
      <c r="D111" s="118" t="s">
        <v>8</v>
      </c>
      <c r="E111" s="122"/>
      <c r="F111" s="120" t="s">
        <v>230</v>
      </c>
      <c r="G111" s="121">
        <f t="shared" ref="G111:M111" si="72">G112</f>
        <v>6759</v>
      </c>
      <c r="H111" s="121">
        <f t="shared" si="72"/>
        <v>3383</v>
      </c>
      <c r="I111" s="121">
        <f t="shared" si="72"/>
        <v>4000</v>
      </c>
      <c r="J111" s="121">
        <f t="shared" si="72"/>
        <v>5500</v>
      </c>
      <c r="K111" s="121">
        <f t="shared" si="72"/>
        <v>4500</v>
      </c>
      <c r="L111" s="121">
        <f t="shared" si="72"/>
        <v>4500</v>
      </c>
      <c r="M111" s="121">
        <f t="shared" si="72"/>
        <v>4500</v>
      </c>
      <c r="N111" s="5"/>
      <c r="O111" s="5"/>
      <c r="P111" s="5"/>
      <c r="Q111" s="5"/>
      <c r="R111" s="5"/>
      <c r="S111" s="5"/>
    </row>
    <row r="112" spans="1:20" ht="14.1" customHeight="1" x14ac:dyDescent="0.2">
      <c r="A112" s="3"/>
      <c r="B112" s="20"/>
      <c r="C112" s="20"/>
      <c r="D112" s="22"/>
      <c r="E112" s="69">
        <v>630</v>
      </c>
      <c r="F112" s="6" t="s">
        <v>93</v>
      </c>
      <c r="G112" s="31">
        <v>6759</v>
      </c>
      <c r="H112" s="31">
        <v>3383</v>
      </c>
      <c r="I112" s="31">
        <v>4000</v>
      </c>
      <c r="J112" s="31">
        <v>5500</v>
      </c>
      <c r="K112" s="31">
        <v>4500</v>
      </c>
      <c r="L112" s="31">
        <v>4500</v>
      </c>
      <c r="M112" s="31">
        <v>4500</v>
      </c>
      <c r="N112" s="34"/>
      <c r="O112" s="34"/>
      <c r="P112" s="34"/>
      <c r="Q112" s="34"/>
      <c r="R112" s="34"/>
      <c r="S112" s="34"/>
    </row>
    <row r="113" spans="1:19" ht="14.1" customHeight="1" x14ac:dyDescent="0.2">
      <c r="A113" s="143">
        <v>7</v>
      </c>
      <c r="B113" s="144"/>
      <c r="C113" s="144"/>
      <c r="D113" s="145"/>
      <c r="E113" s="146"/>
      <c r="F113" s="143" t="s">
        <v>127</v>
      </c>
      <c r="G113" s="147">
        <f>G114+G116+G118+G120+G124</f>
        <v>101992</v>
      </c>
      <c r="H113" s="147">
        <f t="shared" ref="H113:M113" si="73">H114+H116+H118+H120+H124</f>
        <v>17425</v>
      </c>
      <c r="I113" s="147">
        <f t="shared" si="73"/>
        <v>15000</v>
      </c>
      <c r="J113" s="147">
        <f t="shared" si="73"/>
        <v>21704</v>
      </c>
      <c r="K113" s="147">
        <f t="shared" si="73"/>
        <v>15500</v>
      </c>
      <c r="L113" s="147">
        <f t="shared" si="73"/>
        <v>15500</v>
      </c>
      <c r="M113" s="147">
        <f t="shared" si="73"/>
        <v>15500</v>
      </c>
      <c r="N113" s="34"/>
      <c r="O113" s="34"/>
      <c r="P113" s="34"/>
      <c r="Q113" s="34"/>
      <c r="R113" s="34"/>
      <c r="S113" s="34"/>
    </row>
    <row r="114" spans="1:19" s="34" customFormat="1" ht="14.1" customHeight="1" x14ac:dyDescent="0.2">
      <c r="A114" s="3"/>
      <c r="B114" s="117">
        <v>1</v>
      </c>
      <c r="C114" s="117"/>
      <c r="D114" s="118" t="s">
        <v>9</v>
      </c>
      <c r="E114" s="122"/>
      <c r="F114" s="120" t="s">
        <v>357</v>
      </c>
      <c r="G114" s="121">
        <f t="shared" ref="G114:M114" si="74">+G115</f>
        <v>3255</v>
      </c>
      <c r="H114" s="121">
        <f t="shared" si="74"/>
        <v>8267</v>
      </c>
      <c r="I114" s="121">
        <f t="shared" si="74"/>
        <v>8000</v>
      </c>
      <c r="J114" s="121">
        <f t="shared" si="74"/>
        <v>9500</v>
      </c>
      <c r="K114" s="121">
        <f t="shared" si="74"/>
        <v>8500</v>
      </c>
      <c r="L114" s="121">
        <f t="shared" si="74"/>
        <v>8500</v>
      </c>
      <c r="M114" s="121">
        <f t="shared" si="74"/>
        <v>8500</v>
      </c>
    </row>
    <row r="115" spans="1:19" s="34" customFormat="1" ht="14.1" customHeight="1" x14ac:dyDescent="0.2">
      <c r="A115" s="3"/>
      <c r="B115" s="20"/>
      <c r="C115" s="20"/>
      <c r="D115" s="22"/>
      <c r="E115" s="71">
        <v>630</v>
      </c>
      <c r="F115" s="15" t="s">
        <v>93</v>
      </c>
      <c r="G115" s="31">
        <v>3255</v>
      </c>
      <c r="H115" s="31">
        <v>8267</v>
      </c>
      <c r="I115" s="31">
        <v>8000</v>
      </c>
      <c r="J115" s="31">
        <v>9500</v>
      </c>
      <c r="K115" s="31">
        <v>8500</v>
      </c>
      <c r="L115" s="31">
        <v>8500</v>
      </c>
      <c r="M115" s="31">
        <v>8500</v>
      </c>
      <c r="N115" s="32"/>
      <c r="O115" s="32"/>
      <c r="P115" s="32"/>
      <c r="Q115" s="32"/>
      <c r="R115" s="32"/>
      <c r="S115" s="32"/>
    </row>
    <row r="116" spans="1:19" s="32" customFormat="1" ht="14.1" customHeight="1" x14ac:dyDescent="0.2">
      <c r="A116" s="3"/>
      <c r="B116" s="117">
        <v>2</v>
      </c>
      <c r="C116" s="117"/>
      <c r="D116" s="118" t="s">
        <v>9</v>
      </c>
      <c r="E116" s="119"/>
      <c r="F116" s="120" t="s">
        <v>10</v>
      </c>
      <c r="G116" s="121">
        <f t="shared" ref="G116:M116" si="75">G117</f>
        <v>150</v>
      </c>
      <c r="H116" s="121">
        <f t="shared" si="75"/>
        <v>5315</v>
      </c>
      <c r="I116" s="121">
        <f t="shared" si="75"/>
        <v>3000</v>
      </c>
      <c r="J116" s="121">
        <f t="shared" si="75"/>
        <v>5204</v>
      </c>
      <c r="K116" s="121">
        <f t="shared" si="75"/>
        <v>3000</v>
      </c>
      <c r="L116" s="121">
        <f t="shared" si="75"/>
        <v>3000</v>
      </c>
      <c r="M116" s="121">
        <f t="shared" si="75"/>
        <v>3000</v>
      </c>
    </row>
    <row r="117" spans="1:19" s="32" customFormat="1" ht="14.1" customHeight="1" x14ac:dyDescent="0.2">
      <c r="A117" s="3"/>
      <c r="B117" s="20"/>
      <c r="C117" s="20"/>
      <c r="D117" s="8"/>
      <c r="E117" s="69">
        <v>630</v>
      </c>
      <c r="F117" s="6" t="s">
        <v>93</v>
      </c>
      <c r="G117" s="31">
        <v>150</v>
      </c>
      <c r="H117" s="31">
        <v>5315</v>
      </c>
      <c r="I117" s="31">
        <v>3000</v>
      </c>
      <c r="J117" s="31">
        <v>5204</v>
      </c>
      <c r="K117" s="31">
        <v>3000</v>
      </c>
      <c r="L117" s="31">
        <v>3000</v>
      </c>
      <c r="M117" s="31">
        <v>3000</v>
      </c>
    </row>
    <row r="118" spans="1:19" s="32" customFormat="1" ht="14.1" customHeight="1" x14ac:dyDescent="0.2">
      <c r="A118" s="3"/>
      <c r="B118" s="117">
        <v>3</v>
      </c>
      <c r="C118" s="117"/>
      <c r="D118" s="118" t="s">
        <v>9</v>
      </c>
      <c r="E118" s="119"/>
      <c r="F118" s="120" t="s">
        <v>231</v>
      </c>
      <c r="G118" s="121">
        <f t="shared" ref="G118:M121" si="76">G119</f>
        <v>7632</v>
      </c>
      <c r="H118" s="121">
        <f t="shared" si="76"/>
        <v>3843</v>
      </c>
      <c r="I118" s="121">
        <f t="shared" si="76"/>
        <v>4000</v>
      </c>
      <c r="J118" s="121">
        <f t="shared" si="76"/>
        <v>4000</v>
      </c>
      <c r="K118" s="121">
        <f t="shared" si="76"/>
        <v>4000</v>
      </c>
      <c r="L118" s="121">
        <f t="shared" si="76"/>
        <v>4000</v>
      </c>
      <c r="M118" s="121">
        <f t="shared" si="76"/>
        <v>4000</v>
      </c>
      <c r="N118" s="5"/>
      <c r="O118" s="5"/>
      <c r="P118" s="5"/>
      <c r="Q118" s="5"/>
      <c r="R118" s="5"/>
      <c r="S118" s="5"/>
    </row>
    <row r="119" spans="1:19" s="32" customFormat="1" ht="14.1" customHeight="1" x14ac:dyDescent="0.2">
      <c r="A119" s="3"/>
      <c r="B119" s="20"/>
      <c r="C119" s="20"/>
      <c r="D119" s="22"/>
      <c r="E119" s="69">
        <v>630</v>
      </c>
      <c r="F119" s="15" t="s">
        <v>93</v>
      </c>
      <c r="G119" s="31">
        <v>7632</v>
      </c>
      <c r="H119" s="31">
        <v>3843</v>
      </c>
      <c r="I119" s="31">
        <v>4000</v>
      </c>
      <c r="J119" s="116">
        <v>4000</v>
      </c>
      <c r="K119" s="31">
        <v>4000</v>
      </c>
      <c r="L119" s="31">
        <v>4000</v>
      </c>
      <c r="M119" s="31">
        <v>4000</v>
      </c>
      <c r="N119" s="34"/>
      <c r="O119" s="34"/>
      <c r="P119" s="34"/>
      <c r="Q119" s="34"/>
      <c r="R119" s="34"/>
      <c r="S119" s="34"/>
    </row>
    <row r="120" spans="1:19" s="32" customFormat="1" ht="14.1" customHeight="1" x14ac:dyDescent="0.2">
      <c r="A120" s="3"/>
      <c r="B120" s="117">
        <v>4</v>
      </c>
      <c r="C120" s="117"/>
      <c r="D120" s="118"/>
      <c r="E120" s="119"/>
      <c r="F120" s="120" t="s">
        <v>358</v>
      </c>
      <c r="G120" s="121">
        <f t="shared" si="76"/>
        <v>90955</v>
      </c>
      <c r="H120" s="121">
        <f t="shared" si="76"/>
        <v>0</v>
      </c>
      <c r="I120" s="121">
        <f t="shared" si="76"/>
        <v>0</v>
      </c>
      <c r="J120" s="121">
        <f t="shared" si="76"/>
        <v>0</v>
      </c>
      <c r="K120" s="121">
        <f t="shared" si="76"/>
        <v>0</v>
      </c>
      <c r="L120" s="121">
        <f t="shared" si="76"/>
        <v>0</v>
      </c>
      <c r="M120" s="121">
        <f t="shared" si="76"/>
        <v>0</v>
      </c>
      <c r="N120" s="34"/>
      <c r="O120" s="34"/>
      <c r="P120" s="34"/>
      <c r="Q120" s="34"/>
      <c r="R120" s="34"/>
      <c r="S120" s="34"/>
    </row>
    <row r="121" spans="1:19" s="32" customFormat="1" ht="14.1" customHeight="1" x14ac:dyDescent="0.2">
      <c r="A121" s="3"/>
      <c r="B121" s="20"/>
      <c r="C121" s="157">
        <v>3</v>
      </c>
      <c r="D121" s="158" t="s">
        <v>9</v>
      </c>
      <c r="E121" s="159"/>
      <c r="F121" s="160" t="s">
        <v>358</v>
      </c>
      <c r="G121" s="163">
        <f t="shared" si="76"/>
        <v>90955</v>
      </c>
      <c r="H121" s="163">
        <f t="shared" si="76"/>
        <v>0</v>
      </c>
      <c r="I121" s="163">
        <f t="shared" si="76"/>
        <v>0</v>
      </c>
      <c r="J121" s="163">
        <f t="shared" si="76"/>
        <v>0</v>
      </c>
      <c r="K121" s="163">
        <f t="shared" si="76"/>
        <v>0</v>
      </c>
      <c r="L121" s="163">
        <f t="shared" si="76"/>
        <v>0</v>
      </c>
      <c r="M121" s="163">
        <f t="shared" si="76"/>
        <v>0</v>
      </c>
      <c r="N121" s="34"/>
      <c r="O121" s="34"/>
      <c r="P121" s="34"/>
      <c r="Q121" s="34"/>
      <c r="R121" s="34"/>
      <c r="S121" s="34"/>
    </row>
    <row r="122" spans="1:19" s="32" customFormat="1" ht="14.1" customHeight="1" x14ac:dyDescent="0.2">
      <c r="A122" s="3"/>
      <c r="B122" s="20"/>
      <c r="C122" s="20"/>
      <c r="D122" s="22"/>
      <c r="E122" s="69">
        <v>630</v>
      </c>
      <c r="F122" s="15" t="s">
        <v>93</v>
      </c>
      <c r="G122" s="31">
        <v>90955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4"/>
      <c r="O122" s="34"/>
      <c r="P122" s="34"/>
      <c r="Q122" s="34"/>
      <c r="R122" s="34"/>
      <c r="S122" s="34"/>
    </row>
    <row r="123" spans="1:19" s="32" customFormat="1" ht="14.1" customHeight="1" x14ac:dyDescent="0.2">
      <c r="A123" s="143">
        <v>8</v>
      </c>
      <c r="B123" s="144"/>
      <c r="C123" s="144"/>
      <c r="D123" s="145"/>
      <c r="E123" s="146"/>
      <c r="F123" s="143" t="s">
        <v>426</v>
      </c>
      <c r="G123" s="147">
        <f>G124</f>
        <v>0</v>
      </c>
      <c r="H123" s="147">
        <f t="shared" ref="H123:M123" si="77">H124</f>
        <v>0</v>
      </c>
      <c r="I123" s="147">
        <f t="shared" si="77"/>
        <v>0</v>
      </c>
      <c r="J123" s="147">
        <f t="shared" si="77"/>
        <v>3000</v>
      </c>
      <c r="K123" s="147">
        <f t="shared" si="77"/>
        <v>0</v>
      </c>
      <c r="L123" s="147">
        <f t="shared" si="77"/>
        <v>0</v>
      </c>
      <c r="M123" s="147">
        <f t="shared" si="77"/>
        <v>0</v>
      </c>
      <c r="N123" s="34"/>
      <c r="O123" s="34"/>
      <c r="P123" s="34"/>
      <c r="Q123" s="34"/>
      <c r="R123" s="34"/>
      <c r="S123" s="34"/>
    </row>
    <row r="124" spans="1:19" s="32" customFormat="1" ht="14.1" customHeight="1" x14ac:dyDescent="0.2">
      <c r="A124" s="3"/>
      <c r="B124" s="117">
        <v>1</v>
      </c>
      <c r="C124" s="117"/>
      <c r="D124" s="118" t="s">
        <v>9</v>
      </c>
      <c r="E124" s="122"/>
      <c r="F124" s="120" t="s">
        <v>428</v>
      </c>
      <c r="G124" s="121">
        <f>G125</f>
        <v>0</v>
      </c>
      <c r="H124" s="121">
        <f t="shared" ref="H124:M124" si="78">H125</f>
        <v>0</v>
      </c>
      <c r="I124" s="121">
        <f t="shared" si="78"/>
        <v>0</v>
      </c>
      <c r="J124" s="121">
        <f t="shared" si="78"/>
        <v>3000</v>
      </c>
      <c r="K124" s="121">
        <f t="shared" si="78"/>
        <v>0</v>
      </c>
      <c r="L124" s="121">
        <f t="shared" si="78"/>
        <v>0</v>
      </c>
      <c r="M124" s="121">
        <f t="shared" si="78"/>
        <v>0</v>
      </c>
      <c r="N124" s="34"/>
      <c r="O124" s="34"/>
      <c r="P124" s="34"/>
      <c r="Q124" s="34"/>
      <c r="R124" s="34"/>
      <c r="S124" s="34"/>
    </row>
    <row r="125" spans="1:19" s="269" customFormat="1" ht="14.1" customHeight="1" x14ac:dyDescent="0.2">
      <c r="A125" s="18"/>
      <c r="B125" s="18"/>
      <c r="C125" s="18"/>
      <c r="D125" s="23"/>
      <c r="E125" s="71">
        <v>630</v>
      </c>
      <c r="F125" s="15" t="s">
        <v>93</v>
      </c>
      <c r="G125" s="30">
        <v>0</v>
      </c>
      <c r="H125" s="30">
        <v>0</v>
      </c>
      <c r="I125" s="30">
        <v>0</v>
      </c>
      <c r="J125" s="30">
        <v>3000</v>
      </c>
      <c r="K125" s="30">
        <v>0</v>
      </c>
      <c r="L125" s="30">
        <v>0</v>
      </c>
      <c r="M125" s="30">
        <v>0</v>
      </c>
      <c r="N125" s="40"/>
      <c r="O125" s="40"/>
      <c r="P125" s="40"/>
      <c r="Q125" s="40"/>
      <c r="R125" s="40"/>
      <c r="S125" s="40"/>
    </row>
    <row r="126" spans="1:19" ht="14.1" customHeight="1" x14ac:dyDescent="0.2">
      <c r="A126" s="143">
        <v>9</v>
      </c>
      <c r="B126" s="144"/>
      <c r="C126" s="144"/>
      <c r="D126" s="145"/>
      <c r="E126" s="146"/>
      <c r="F126" s="143" t="s">
        <v>11</v>
      </c>
      <c r="G126" s="147">
        <f>G127+G130+G132+G135+G138+G137+G144+G148+G171</f>
        <v>967982</v>
      </c>
      <c r="H126" s="147">
        <f>H127+H130+H132+H135+H138+H137+H144+H148+H171</f>
        <v>1025575</v>
      </c>
      <c r="I126" s="147">
        <f>I127+I130+I132+I135+I137+I138+I144+I148+I171+I129</f>
        <v>1071210</v>
      </c>
      <c r="J126" s="147">
        <f>J127+J130+J132+J135+J137+J138+J144+J148+J171</f>
        <v>1119140</v>
      </c>
      <c r="K126" s="147">
        <f>K127+K130+K132+K135+K137+K138+K144+K148+K171+K129</f>
        <v>1088976</v>
      </c>
      <c r="L126" s="147">
        <f>L127+L130+L132+L135+L137+L138+L144+L148+L171+L129</f>
        <v>1088976</v>
      </c>
      <c r="M126" s="147">
        <f>M127+M130+M132+M135+M137+M138+M144+M148+M171+M129</f>
        <v>1088976</v>
      </c>
    </row>
    <row r="127" spans="1:19" s="34" customFormat="1" ht="14.1" customHeight="1" x14ac:dyDescent="0.2">
      <c r="A127" s="3"/>
      <c r="B127" s="123">
        <v>1</v>
      </c>
      <c r="C127" s="117"/>
      <c r="D127" s="118" t="s">
        <v>359</v>
      </c>
      <c r="E127" s="122"/>
      <c r="F127" s="120" t="s">
        <v>102</v>
      </c>
      <c r="G127" s="121">
        <f t="shared" ref="G127" si="79">G128+G129</f>
        <v>152818</v>
      </c>
      <c r="H127" s="121">
        <f t="shared" ref="H127:M127" si="80">H128+H129</f>
        <v>171974</v>
      </c>
      <c r="I127" s="121">
        <f t="shared" ref="I127" si="81">I128+I129</f>
        <v>170150</v>
      </c>
      <c r="J127" s="121">
        <f t="shared" si="80"/>
        <v>223832</v>
      </c>
      <c r="K127" s="121">
        <f t="shared" si="80"/>
        <v>191930</v>
      </c>
      <c r="L127" s="121">
        <f t="shared" si="80"/>
        <v>191930</v>
      </c>
      <c r="M127" s="121">
        <f t="shared" si="80"/>
        <v>191930</v>
      </c>
      <c r="N127" s="5"/>
      <c r="O127" s="5"/>
      <c r="P127" s="5"/>
      <c r="Q127" s="5"/>
      <c r="R127" s="5"/>
      <c r="S127" s="5"/>
    </row>
    <row r="128" spans="1:19" ht="14.1" customHeight="1" x14ac:dyDescent="0.2">
      <c r="A128" s="3"/>
      <c r="B128" s="10"/>
      <c r="C128" s="3"/>
      <c r="D128" s="8"/>
      <c r="E128" s="69">
        <v>600</v>
      </c>
      <c r="F128" s="26" t="s">
        <v>102</v>
      </c>
      <c r="G128" s="30">
        <v>139774</v>
      </c>
      <c r="H128" s="30">
        <v>168549</v>
      </c>
      <c r="I128" s="30">
        <v>170150</v>
      </c>
      <c r="J128" s="30">
        <v>179152</v>
      </c>
      <c r="K128" s="30">
        <v>191930</v>
      </c>
      <c r="L128" s="30">
        <v>191930</v>
      </c>
      <c r="M128" s="30">
        <v>191930</v>
      </c>
    </row>
    <row r="129" spans="1:19" ht="14.1" customHeight="1" x14ac:dyDescent="0.2">
      <c r="A129" s="3"/>
      <c r="B129" s="10"/>
      <c r="C129" s="3"/>
      <c r="D129" s="8"/>
      <c r="E129" s="69">
        <v>600</v>
      </c>
      <c r="F129" s="26" t="s">
        <v>251</v>
      </c>
      <c r="G129" s="30">
        <v>13044</v>
      </c>
      <c r="H129" s="30">
        <v>3425</v>
      </c>
      <c r="I129" s="30">
        <v>0</v>
      </c>
      <c r="J129" s="30">
        <v>44680</v>
      </c>
      <c r="K129" s="30">
        <v>0</v>
      </c>
      <c r="L129" s="30">
        <v>0</v>
      </c>
      <c r="M129" s="30">
        <v>0</v>
      </c>
    </row>
    <row r="130" spans="1:19" ht="14.1" customHeight="1" x14ac:dyDescent="0.2">
      <c r="A130" s="3"/>
      <c r="B130" s="123">
        <v>2</v>
      </c>
      <c r="C130" s="117"/>
      <c r="D130" s="118" t="s">
        <v>360</v>
      </c>
      <c r="E130" s="122"/>
      <c r="F130" s="124" t="s">
        <v>292</v>
      </c>
      <c r="G130" s="121">
        <f t="shared" ref="G130:M130" si="82">G131</f>
        <v>49466</v>
      </c>
      <c r="H130" s="121">
        <f t="shared" si="82"/>
        <v>51462</v>
      </c>
      <c r="I130" s="121">
        <f t="shared" si="82"/>
        <v>53250</v>
      </c>
      <c r="J130" s="121">
        <f t="shared" si="82"/>
        <v>56178</v>
      </c>
      <c r="K130" s="121">
        <f t="shared" si="82"/>
        <v>52560</v>
      </c>
      <c r="L130" s="121">
        <f t="shared" si="82"/>
        <v>52560</v>
      </c>
      <c r="M130" s="121">
        <f t="shared" si="82"/>
        <v>52560</v>
      </c>
    </row>
    <row r="131" spans="1:19" ht="14.1" customHeight="1" x14ac:dyDescent="0.2">
      <c r="A131" s="3"/>
      <c r="B131" s="10"/>
      <c r="C131" s="3"/>
      <c r="D131" s="8"/>
      <c r="E131" s="69">
        <v>600</v>
      </c>
      <c r="F131" s="7" t="s">
        <v>254</v>
      </c>
      <c r="G131" s="31">
        <v>49466</v>
      </c>
      <c r="H131" s="31">
        <v>51462</v>
      </c>
      <c r="I131" s="30">
        <v>53250</v>
      </c>
      <c r="J131" s="30">
        <v>56178</v>
      </c>
      <c r="K131" s="30">
        <v>52560</v>
      </c>
      <c r="L131" s="30">
        <v>52560</v>
      </c>
      <c r="M131" s="30">
        <v>52560</v>
      </c>
    </row>
    <row r="132" spans="1:19" ht="14.1" customHeight="1" x14ac:dyDescent="0.2">
      <c r="A132" s="3"/>
      <c r="B132" s="123">
        <v>3</v>
      </c>
      <c r="C132" s="117"/>
      <c r="D132" s="118" t="s">
        <v>361</v>
      </c>
      <c r="E132" s="122"/>
      <c r="F132" s="124" t="s">
        <v>103</v>
      </c>
      <c r="G132" s="121">
        <f>+G133+G134</f>
        <v>73725</v>
      </c>
      <c r="H132" s="121">
        <f t="shared" ref="H132:M132" si="83">+H133+H134</f>
        <v>100545</v>
      </c>
      <c r="I132" s="121">
        <f t="shared" si="83"/>
        <v>86292</v>
      </c>
      <c r="J132" s="121">
        <f t="shared" si="83"/>
        <v>95747</v>
      </c>
      <c r="K132" s="121">
        <f t="shared" si="83"/>
        <v>89793</v>
      </c>
      <c r="L132" s="121">
        <f t="shared" si="83"/>
        <v>89793</v>
      </c>
      <c r="M132" s="121">
        <f t="shared" si="83"/>
        <v>89793</v>
      </c>
      <c r="N132" s="92"/>
    </row>
    <row r="133" spans="1:19" ht="14.1" customHeight="1" x14ac:dyDescent="0.2">
      <c r="A133" s="3"/>
      <c r="B133" s="10"/>
      <c r="C133" s="3"/>
      <c r="D133" s="8"/>
      <c r="E133" s="69">
        <v>600</v>
      </c>
      <c r="F133" s="7" t="s">
        <v>273</v>
      </c>
      <c r="G133" s="30">
        <v>73725</v>
      </c>
      <c r="H133" s="30">
        <v>80030</v>
      </c>
      <c r="I133" s="30">
        <v>86292</v>
      </c>
      <c r="J133" s="30">
        <v>95747</v>
      </c>
      <c r="K133" s="30">
        <v>89793</v>
      </c>
      <c r="L133" s="30">
        <v>89793</v>
      </c>
      <c r="M133" s="30">
        <v>89793</v>
      </c>
    </row>
    <row r="134" spans="1:19" ht="14.1" customHeight="1" x14ac:dyDescent="0.2">
      <c r="A134" s="3"/>
      <c r="B134" s="10"/>
      <c r="C134" s="3"/>
      <c r="D134" s="8"/>
      <c r="E134" s="69">
        <v>630</v>
      </c>
      <c r="F134" s="16" t="s">
        <v>434</v>
      </c>
      <c r="G134" s="30">
        <v>0</v>
      </c>
      <c r="H134" s="30">
        <v>20515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92"/>
    </row>
    <row r="135" spans="1:19" ht="14.1" customHeight="1" x14ac:dyDescent="0.2">
      <c r="A135" s="3"/>
      <c r="B135" s="123">
        <v>3</v>
      </c>
      <c r="C135" s="117"/>
      <c r="D135" s="118" t="s">
        <v>362</v>
      </c>
      <c r="E135" s="122"/>
      <c r="F135" s="124" t="s">
        <v>103</v>
      </c>
      <c r="G135" s="121">
        <f t="shared" ref="G135:M135" si="84">+G136</f>
        <v>126</v>
      </c>
      <c r="H135" s="121">
        <f t="shared" si="84"/>
        <v>98</v>
      </c>
      <c r="I135" s="121">
        <f t="shared" si="84"/>
        <v>0</v>
      </c>
      <c r="J135" s="121">
        <f t="shared" si="84"/>
        <v>0</v>
      </c>
      <c r="K135" s="121">
        <f t="shared" si="84"/>
        <v>0</v>
      </c>
      <c r="L135" s="121">
        <f t="shared" si="84"/>
        <v>0</v>
      </c>
      <c r="M135" s="121">
        <f t="shared" si="84"/>
        <v>0</v>
      </c>
      <c r="N135" s="92"/>
    </row>
    <row r="136" spans="1:19" ht="14.1" customHeight="1" x14ac:dyDescent="0.2">
      <c r="A136" s="3"/>
      <c r="B136" s="19"/>
      <c r="C136" s="18"/>
      <c r="D136" s="8"/>
      <c r="E136" s="69">
        <v>640</v>
      </c>
      <c r="F136" s="7" t="s">
        <v>253</v>
      </c>
      <c r="G136" s="30">
        <v>126</v>
      </c>
      <c r="H136" s="30">
        <v>98</v>
      </c>
      <c r="I136" s="30">
        <v>0</v>
      </c>
      <c r="J136" s="30">
        <v>0</v>
      </c>
      <c r="K136" s="30">
        <v>0</v>
      </c>
      <c r="L136" s="30">
        <v>0</v>
      </c>
      <c r="M136" s="30">
        <v>0</v>
      </c>
      <c r="N136" s="34"/>
      <c r="O136" s="34"/>
      <c r="Q136" s="34"/>
      <c r="R136" s="34"/>
      <c r="S136" s="34"/>
    </row>
    <row r="137" spans="1:19" ht="14.1" customHeight="1" x14ac:dyDescent="0.2">
      <c r="A137" s="3"/>
      <c r="B137" s="123">
        <v>3</v>
      </c>
      <c r="C137" s="117"/>
      <c r="D137" s="118" t="s">
        <v>99</v>
      </c>
      <c r="E137" s="122">
        <v>600</v>
      </c>
      <c r="F137" s="124" t="s">
        <v>200</v>
      </c>
      <c r="G137" s="121">
        <v>10081</v>
      </c>
      <c r="H137" s="121">
        <v>21218</v>
      </c>
      <c r="I137" s="121">
        <v>63000</v>
      </c>
      <c r="J137" s="121">
        <v>55061</v>
      </c>
      <c r="K137" s="121">
        <v>42000</v>
      </c>
      <c r="L137" s="121">
        <v>42000</v>
      </c>
      <c r="M137" s="121">
        <v>42000</v>
      </c>
      <c r="N137" s="34"/>
      <c r="O137" s="34"/>
      <c r="Q137" s="34"/>
      <c r="R137" s="34"/>
      <c r="S137" s="34"/>
    </row>
    <row r="138" spans="1:19" s="34" customFormat="1" ht="15.75" customHeight="1" x14ac:dyDescent="0.2">
      <c r="A138" s="3"/>
      <c r="B138" s="123">
        <v>4</v>
      </c>
      <c r="C138" s="117"/>
      <c r="D138" s="118"/>
      <c r="E138" s="122"/>
      <c r="F138" s="120" t="s">
        <v>164</v>
      </c>
      <c r="G138" s="121">
        <f t="shared" ref="G138:M138" si="85">G139</f>
        <v>553272</v>
      </c>
      <c r="H138" s="121">
        <f t="shared" si="85"/>
        <v>597138</v>
      </c>
      <c r="I138" s="121">
        <f t="shared" si="85"/>
        <v>602136</v>
      </c>
      <c r="J138" s="121">
        <f t="shared" si="85"/>
        <v>598331</v>
      </c>
      <c r="K138" s="121">
        <f t="shared" si="85"/>
        <v>610593</v>
      </c>
      <c r="L138" s="121">
        <f t="shared" si="85"/>
        <v>610593</v>
      </c>
      <c r="M138" s="121">
        <f t="shared" si="85"/>
        <v>610593</v>
      </c>
      <c r="P138" s="5"/>
    </row>
    <row r="139" spans="1:19" s="34" customFormat="1" ht="15.75" customHeight="1" x14ac:dyDescent="0.2">
      <c r="A139" s="3"/>
      <c r="B139" s="10"/>
      <c r="C139" s="157">
        <v>1</v>
      </c>
      <c r="D139" s="158" t="s">
        <v>363</v>
      </c>
      <c r="E139" s="159"/>
      <c r="F139" s="160" t="s">
        <v>104</v>
      </c>
      <c r="G139" s="161">
        <f t="shared" ref="G139" si="86">G140+G141+G143+G142</f>
        <v>553272</v>
      </c>
      <c r="H139" s="161">
        <f t="shared" ref="H139:M139" si="87">H140+H141+H143+H142</f>
        <v>597138</v>
      </c>
      <c r="I139" s="161">
        <f t="shared" ref="I139" si="88">I140+I141+I143+I142</f>
        <v>602136</v>
      </c>
      <c r="J139" s="161">
        <f t="shared" si="87"/>
        <v>598331</v>
      </c>
      <c r="K139" s="161">
        <f t="shared" si="87"/>
        <v>610593</v>
      </c>
      <c r="L139" s="161">
        <f t="shared" si="87"/>
        <v>610593</v>
      </c>
      <c r="M139" s="161">
        <f t="shared" si="87"/>
        <v>610593</v>
      </c>
      <c r="P139" s="5"/>
      <c r="Q139" s="5"/>
      <c r="R139" s="5"/>
      <c r="S139" s="5"/>
    </row>
    <row r="140" spans="1:19" s="34" customFormat="1" ht="17.25" customHeight="1" x14ac:dyDescent="0.2">
      <c r="A140" s="3"/>
      <c r="B140" s="10"/>
      <c r="C140" s="3"/>
      <c r="D140" s="8"/>
      <c r="E140" s="69">
        <v>600</v>
      </c>
      <c r="F140" s="17" t="s">
        <v>158</v>
      </c>
      <c r="G140" s="31">
        <v>157748</v>
      </c>
      <c r="H140" s="31">
        <v>144725</v>
      </c>
      <c r="I140" s="30">
        <v>252897</v>
      </c>
      <c r="J140" s="30">
        <v>241252</v>
      </c>
      <c r="K140" s="30">
        <v>256449</v>
      </c>
      <c r="L140" s="30">
        <v>256449</v>
      </c>
      <c r="M140" s="30">
        <v>256449</v>
      </c>
      <c r="N140" s="5"/>
      <c r="O140" s="5"/>
      <c r="P140" s="5"/>
      <c r="Q140" s="5"/>
      <c r="R140" s="5"/>
      <c r="S140" s="5"/>
    </row>
    <row r="141" spans="1:19" ht="14.1" customHeight="1" x14ac:dyDescent="0.2">
      <c r="A141" s="3"/>
      <c r="B141" s="10"/>
      <c r="C141" s="3"/>
      <c r="D141" s="8"/>
      <c r="E141" s="69">
        <v>600</v>
      </c>
      <c r="F141" s="17" t="s">
        <v>159</v>
      </c>
      <c r="G141" s="31">
        <v>378955</v>
      </c>
      <c r="H141" s="31">
        <v>436146</v>
      </c>
      <c r="I141" s="30">
        <v>349239</v>
      </c>
      <c r="J141" s="30">
        <v>333157</v>
      </c>
      <c r="K141" s="30">
        <v>354144</v>
      </c>
      <c r="L141" s="30">
        <v>354144</v>
      </c>
      <c r="M141" s="30">
        <v>354144</v>
      </c>
    </row>
    <row r="142" spans="1:19" ht="14.1" customHeight="1" x14ac:dyDescent="0.2">
      <c r="A142" s="3"/>
      <c r="B142" s="10"/>
      <c r="C142" s="3"/>
      <c r="D142" s="8"/>
      <c r="E142" s="69">
        <v>600</v>
      </c>
      <c r="F142" s="17" t="s">
        <v>364</v>
      </c>
      <c r="G142" s="31">
        <v>4097</v>
      </c>
      <c r="H142" s="31">
        <v>175</v>
      </c>
      <c r="I142" s="30">
        <v>0</v>
      </c>
      <c r="J142" s="31">
        <v>175</v>
      </c>
      <c r="K142" s="30">
        <v>0</v>
      </c>
      <c r="L142" s="30">
        <v>0</v>
      </c>
      <c r="M142" s="30">
        <v>0</v>
      </c>
    </row>
    <row r="143" spans="1:19" ht="26.25" customHeight="1" x14ac:dyDescent="0.2">
      <c r="A143" s="3"/>
      <c r="B143" s="10"/>
      <c r="C143" s="3"/>
      <c r="D143" s="8"/>
      <c r="E143" s="69">
        <v>600</v>
      </c>
      <c r="F143" s="17" t="s">
        <v>479</v>
      </c>
      <c r="G143" s="31">
        <v>12472</v>
      </c>
      <c r="H143" s="31">
        <v>16092</v>
      </c>
      <c r="I143" s="31">
        <v>0</v>
      </c>
      <c r="J143" s="30">
        <v>23747</v>
      </c>
      <c r="K143" s="31">
        <v>0</v>
      </c>
      <c r="L143" s="31">
        <v>0</v>
      </c>
      <c r="M143" s="31">
        <v>0</v>
      </c>
    </row>
    <row r="144" spans="1:19" ht="14.1" customHeight="1" x14ac:dyDescent="0.2">
      <c r="A144" s="3"/>
      <c r="B144" s="123">
        <v>5</v>
      </c>
      <c r="C144" s="117"/>
      <c r="D144" s="118" t="s">
        <v>97</v>
      </c>
      <c r="E144" s="122"/>
      <c r="F144" s="124" t="s">
        <v>232</v>
      </c>
      <c r="G144" s="121">
        <f t="shared" ref="G144" si="89">SUM(G145:G147)</f>
        <v>3404</v>
      </c>
      <c r="H144" s="121">
        <f t="shared" ref="H144:M144" si="90">SUM(H145:H147)</f>
        <v>1865</v>
      </c>
      <c r="I144" s="121">
        <f t="shared" ref="I144" si="91">SUM(I145:I147)</f>
        <v>11620</v>
      </c>
      <c r="J144" s="121">
        <f t="shared" si="90"/>
        <v>11716</v>
      </c>
      <c r="K144" s="121">
        <f t="shared" si="90"/>
        <v>9800</v>
      </c>
      <c r="L144" s="121">
        <f t="shared" si="90"/>
        <v>9800</v>
      </c>
      <c r="M144" s="121">
        <f t="shared" si="90"/>
        <v>9800</v>
      </c>
    </row>
    <row r="145" spans="1:17" ht="14.1" customHeight="1" x14ac:dyDescent="0.2">
      <c r="A145" s="3"/>
      <c r="B145" s="10"/>
      <c r="C145" s="3"/>
      <c r="D145" s="8"/>
      <c r="E145" s="69">
        <v>600</v>
      </c>
      <c r="F145" s="7" t="s">
        <v>186</v>
      </c>
      <c r="G145" s="31">
        <v>1808</v>
      </c>
      <c r="H145" s="31">
        <v>1463</v>
      </c>
      <c r="I145" s="30">
        <v>7380</v>
      </c>
      <c r="J145" s="30">
        <v>7380</v>
      </c>
      <c r="K145" s="30">
        <v>5500</v>
      </c>
      <c r="L145" s="30">
        <v>5500</v>
      </c>
      <c r="M145" s="30">
        <v>5500</v>
      </c>
    </row>
    <row r="146" spans="1:17" ht="14.1" customHeight="1" x14ac:dyDescent="0.2">
      <c r="A146" s="3"/>
      <c r="B146" s="10"/>
      <c r="C146" s="3"/>
      <c r="D146" s="8"/>
      <c r="E146" s="69">
        <v>600</v>
      </c>
      <c r="F146" s="7" t="s">
        <v>187</v>
      </c>
      <c r="G146" s="31">
        <v>816</v>
      </c>
      <c r="H146" s="31">
        <v>192</v>
      </c>
      <c r="I146" s="31">
        <v>1180</v>
      </c>
      <c r="J146" s="30">
        <v>880</v>
      </c>
      <c r="K146" s="30">
        <v>350</v>
      </c>
      <c r="L146" s="30">
        <v>350</v>
      </c>
      <c r="M146" s="30">
        <v>350</v>
      </c>
      <c r="Q146" s="34"/>
    </row>
    <row r="147" spans="1:17" ht="27.75" customHeight="1" x14ac:dyDescent="0.2">
      <c r="A147" s="3"/>
      <c r="B147" s="10"/>
      <c r="C147" s="3"/>
      <c r="D147" s="8"/>
      <c r="E147" s="69">
        <v>600</v>
      </c>
      <c r="F147" s="38" t="s">
        <v>415</v>
      </c>
      <c r="G147" s="31">
        <v>780</v>
      </c>
      <c r="H147" s="31">
        <v>210</v>
      </c>
      <c r="I147" s="30">
        <v>3060</v>
      </c>
      <c r="J147" s="30">
        <v>3456</v>
      </c>
      <c r="K147" s="30">
        <v>3950</v>
      </c>
      <c r="L147" s="30">
        <v>3950</v>
      </c>
      <c r="M147" s="30">
        <v>3950</v>
      </c>
      <c r="Q147" s="34"/>
    </row>
    <row r="148" spans="1:17" ht="14.1" customHeight="1" x14ac:dyDescent="0.2">
      <c r="A148" s="3"/>
      <c r="B148" s="123">
        <v>6</v>
      </c>
      <c r="C148" s="117"/>
      <c r="D148" s="118"/>
      <c r="E148" s="122"/>
      <c r="F148" s="124" t="s">
        <v>233</v>
      </c>
      <c r="G148" s="121">
        <f>G149+G150+G151+G152+G153+G154+G155+G156+G157+G158+G159+G160+G161+G162+G163+G164+G165+G166+G167+G168+G170+G169</f>
        <v>92606</v>
      </c>
      <c r="H148" s="121">
        <f t="shared" ref="H148:M148" si="92">H149+H150+H151+H152+H153+H154+H155+H156+H157+H158+H159+H160+H161+H162+H163+H164+H165+H166+H167+H168+H170+H169</f>
        <v>52441</v>
      </c>
      <c r="I148" s="121">
        <f t="shared" si="92"/>
        <v>46103</v>
      </c>
      <c r="J148" s="121">
        <f t="shared" si="92"/>
        <v>47017</v>
      </c>
      <c r="K148" s="121">
        <f t="shared" si="92"/>
        <v>49374</v>
      </c>
      <c r="L148" s="121">
        <f t="shared" si="92"/>
        <v>49374</v>
      </c>
      <c r="M148" s="121">
        <f t="shared" si="92"/>
        <v>49374</v>
      </c>
      <c r="Q148" s="34"/>
    </row>
    <row r="149" spans="1:17" ht="14.1" customHeight="1" x14ac:dyDescent="0.2">
      <c r="A149" s="3"/>
      <c r="B149" s="10"/>
      <c r="C149" s="157">
        <v>1</v>
      </c>
      <c r="D149" s="158" t="s">
        <v>96</v>
      </c>
      <c r="E149" s="159">
        <v>600</v>
      </c>
      <c r="F149" s="165" t="s">
        <v>294</v>
      </c>
      <c r="G149" s="163">
        <v>2069</v>
      </c>
      <c r="H149" s="163">
        <v>5892</v>
      </c>
      <c r="I149" s="163">
        <v>4943</v>
      </c>
      <c r="J149" s="163">
        <v>11168</v>
      </c>
      <c r="K149" s="163">
        <v>11168</v>
      </c>
      <c r="L149" s="163">
        <v>11168</v>
      </c>
      <c r="M149" s="163">
        <v>11168</v>
      </c>
    </row>
    <row r="150" spans="1:17" ht="14.1" customHeight="1" x14ac:dyDescent="0.2">
      <c r="A150" s="3"/>
      <c r="B150" s="10"/>
      <c r="C150" s="157">
        <v>1</v>
      </c>
      <c r="D150" s="158" t="s">
        <v>96</v>
      </c>
      <c r="E150" s="159">
        <v>600</v>
      </c>
      <c r="F150" s="165" t="s">
        <v>295</v>
      </c>
      <c r="G150" s="163">
        <v>306</v>
      </c>
      <c r="H150" s="163">
        <v>1306</v>
      </c>
      <c r="I150" s="163">
        <v>0</v>
      </c>
      <c r="J150" s="163">
        <v>365</v>
      </c>
      <c r="K150" s="163">
        <v>0</v>
      </c>
      <c r="L150" s="163">
        <v>0</v>
      </c>
      <c r="M150" s="163">
        <v>0</v>
      </c>
    </row>
    <row r="151" spans="1:17" ht="14.1" customHeight="1" x14ac:dyDescent="0.2">
      <c r="A151" s="3"/>
      <c r="B151" s="10"/>
      <c r="C151" s="157">
        <v>2</v>
      </c>
      <c r="D151" s="158" t="s">
        <v>360</v>
      </c>
      <c r="E151" s="159">
        <v>600</v>
      </c>
      <c r="F151" s="166" t="s">
        <v>296</v>
      </c>
      <c r="G151" s="163">
        <v>3552</v>
      </c>
      <c r="H151" s="163">
        <v>4075</v>
      </c>
      <c r="I151" s="163">
        <v>5280</v>
      </c>
      <c r="J151" s="163">
        <v>3763</v>
      </c>
      <c r="K151" s="163">
        <v>3763</v>
      </c>
      <c r="L151" s="163">
        <v>3763</v>
      </c>
      <c r="M151" s="163">
        <v>3763</v>
      </c>
    </row>
    <row r="152" spans="1:17" ht="14.1" customHeight="1" x14ac:dyDescent="0.2">
      <c r="A152" s="3"/>
      <c r="B152" s="10"/>
      <c r="C152" s="157">
        <v>2</v>
      </c>
      <c r="D152" s="158" t="s">
        <v>97</v>
      </c>
      <c r="E152" s="159">
        <v>600</v>
      </c>
      <c r="F152" s="166" t="s">
        <v>297</v>
      </c>
      <c r="G152" s="163">
        <v>1815</v>
      </c>
      <c r="H152" s="163">
        <v>1613</v>
      </c>
      <c r="I152" s="163">
        <v>0</v>
      </c>
      <c r="J152" s="163">
        <v>706</v>
      </c>
      <c r="K152" s="163">
        <v>0</v>
      </c>
      <c r="L152" s="163">
        <v>0</v>
      </c>
      <c r="M152" s="163">
        <v>0</v>
      </c>
    </row>
    <row r="153" spans="1:17" ht="12.75" customHeight="1" x14ac:dyDescent="0.2">
      <c r="A153" s="3"/>
      <c r="B153" s="10"/>
      <c r="C153" s="157">
        <v>3</v>
      </c>
      <c r="D153" s="158" t="s">
        <v>163</v>
      </c>
      <c r="E153" s="159">
        <v>600</v>
      </c>
      <c r="F153" s="165" t="s">
        <v>298</v>
      </c>
      <c r="G153" s="163">
        <v>22927</v>
      </c>
      <c r="H153" s="163">
        <v>16004</v>
      </c>
      <c r="I153" s="163">
        <v>3800</v>
      </c>
      <c r="J153" s="163">
        <v>3800</v>
      </c>
      <c r="K153" s="163">
        <v>2000</v>
      </c>
      <c r="L153" s="163">
        <v>2000</v>
      </c>
      <c r="M153" s="163">
        <v>2000</v>
      </c>
    </row>
    <row r="154" spans="1:17" ht="14.1" customHeight="1" x14ac:dyDescent="0.2">
      <c r="A154" s="3"/>
      <c r="B154" s="10"/>
      <c r="C154" s="157">
        <v>4</v>
      </c>
      <c r="D154" s="158" t="s">
        <v>163</v>
      </c>
      <c r="E154" s="159">
        <v>600</v>
      </c>
      <c r="F154" s="165" t="s">
        <v>299</v>
      </c>
      <c r="G154" s="163">
        <v>50</v>
      </c>
      <c r="H154" s="163">
        <v>33</v>
      </c>
      <c r="I154" s="163">
        <v>133</v>
      </c>
      <c r="J154" s="163">
        <v>33</v>
      </c>
      <c r="K154" s="163">
        <v>20</v>
      </c>
      <c r="L154" s="163">
        <v>20</v>
      </c>
      <c r="M154" s="163">
        <v>20</v>
      </c>
    </row>
    <row r="155" spans="1:17" ht="14.1" customHeight="1" x14ac:dyDescent="0.2">
      <c r="A155" s="3"/>
      <c r="B155" s="10"/>
      <c r="C155" s="157">
        <v>5</v>
      </c>
      <c r="D155" s="158" t="s">
        <v>293</v>
      </c>
      <c r="E155" s="159">
        <v>600</v>
      </c>
      <c r="F155" s="165" t="s">
        <v>300</v>
      </c>
      <c r="G155" s="163">
        <v>2578</v>
      </c>
      <c r="H155" s="163">
        <v>3481</v>
      </c>
      <c r="I155" s="163">
        <v>3035</v>
      </c>
      <c r="J155" s="163">
        <v>4096</v>
      </c>
      <c r="K155" s="163">
        <v>4096</v>
      </c>
      <c r="L155" s="163">
        <v>4096</v>
      </c>
      <c r="M155" s="163">
        <v>4096</v>
      </c>
    </row>
    <row r="156" spans="1:17" ht="14.1" customHeight="1" x14ac:dyDescent="0.2">
      <c r="A156" s="3"/>
      <c r="B156" s="10"/>
      <c r="C156" s="157">
        <v>5</v>
      </c>
      <c r="D156" s="158" t="s">
        <v>100</v>
      </c>
      <c r="E156" s="159">
        <v>600</v>
      </c>
      <c r="F156" s="165" t="s">
        <v>301</v>
      </c>
      <c r="G156" s="163">
        <v>152</v>
      </c>
      <c r="H156" s="163">
        <v>0</v>
      </c>
      <c r="I156" s="163">
        <v>0</v>
      </c>
      <c r="J156" s="163">
        <v>468</v>
      </c>
      <c r="K156" s="163">
        <v>0</v>
      </c>
      <c r="L156" s="163">
        <v>0</v>
      </c>
      <c r="M156" s="163">
        <v>0</v>
      </c>
    </row>
    <row r="157" spans="1:17" ht="14.1" customHeight="1" x14ac:dyDescent="0.2">
      <c r="A157" s="3"/>
      <c r="B157" s="10"/>
      <c r="C157" s="157">
        <v>6</v>
      </c>
      <c r="D157" s="158" t="s">
        <v>99</v>
      </c>
      <c r="E157" s="159">
        <v>600</v>
      </c>
      <c r="F157" s="165" t="s">
        <v>302</v>
      </c>
      <c r="G157" s="163">
        <v>4572</v>
      </c>
      <c r="H157" s="163">
        <v>0</v>
      </c>
      <c r="I157" s="163">
        <v>0</v>
      </c>
      <c r="J157" s="163">
        <v>0</v>
      </c>
      <c r="K157" s="163">
        <v>0</v>
      </c>
      <c r="L157" s="163">
        <v>0</v>
      </c>
      <c r="M157" s="163">
        <v>0</v>
      </c>
    </row>
    <row r="158" spans="1:17" ht="14.1" customHeight="1" x14ac:dyDescent="0.2">
      <c r="A158" s="3"/>
      <c r="B158" s="10"/>
      <c r="C158" s="157">
        <v>6</v>
      </c>
      <c r="D158" s="158" t="s">
        <v>326</v>
      </c>
      <c r="E158" s="159">
        <v>600</v>
      </c>
      <c r="F158" s="165" t="s">
        <v>327</v>
      </c>
      <c r="G158" s="163">
        <v>21699</v>
      </c>
      <c r="H158" s="163">
        <v>0</v>
      </c>
      <c r="I158" s="163">
        <v>0</v>
      </c>
      <c r="J158" s="163">
        <v>0</v>
      </c>
      <c r="K158" s="163">
        <v>0</v>
      </c>
      <c r="L158" s="163">
        <v>0</v>
      </c>
      <c r="M158" s="163">
        <v>0</v>
      </c>
    </row>
    <row r="159" spans="1:17" ht="14.1" customHeight="1" x14ac:dyDescent="0.2">
      <c r="A159" s="3"/>
      <c r="B159" s="21"/>
      <c r="C159" s="157">
        <v>7</v>
      </c>
      <c r="D159" s="158" t="s">
        <v>274</v>
      </c>
      <c r="E159" s="159">
        <v>600</v>
      </c>
      <c r="F159" s="165" t="s">
        <v>303</v>
      </c>
      <c r="G159" s="163">
        <v>19304</v>
      </c>
      <c r="H159" s="163">
        <v>12192</v>
      </c>
      <c r="I159" s="163">
        <v>12192</v>
      </c>
      <c r="J159" s="163">
        <v>12378</v>
      </c>
      <c r="K159" s="163">
        <v>14374</v>
      </c>
      <c r="L159" s="163">
        <v>14374</v>
      </c>
      <c r="M159" s="163">
        <v>14374</v>
      </c>
    </row>
    <row r="160" spans="1:17" ht="14.1" customHeight="1" x14ac:dyDescent="0.2">
      <c r="A160" s="3"/>
      <c r="B160" s="10"/>
      <c r="C160" s="167">
        <v>9</v>
      </c>
      <c r="D160" s="168" t="s">
        <v>274</v>
      </c>
      <c r="E160" s="159">
        <v>600</v>
      </c>
      <c r="F160" s="169" t="s">
        <v>304</v>
      </c>
      <c r="G160" s="163">
        <v>405</v>
      </c>
      <c r="H160" s="163">
        <v>350</v>
      </c>
      <c r="I160" s="163">
        <v>450</v>
      </c>
      <c r="J160" s="163">
        <v>100</v>
      </c>
      <c r="K160" s="163">
        <v>100</v>
      </c>
      <c r="L160" s="163">
        <v>100</v>
      </c>
      <c r="M160" s="163">
        <v>100</v>
      </c>
    </row>
    <row r="161" spans="1:19" ht="12.75" customHeight="1" x14ac:dyDescent="0.2">
      <c r="A161" s="3"/>
      <c r="B161" s="10"/>
      <c r="C161" s="167">
        <v>9</v>
      </c>
      <c r="D161" s="168" t="s">
        <v>274</v>
      </c>
      <c r="E161" s="159">
        <v>600</v>
      </c>
      <c r="F161" s="169" t="s">
        <v>305</v>
      </c>
      <c r="G161" s="163">
        <v>175</v>
      </c>
      <c r="H161" s="163">
        <v>146</v>
      </c>
      <c r="I161" s="163">
        <v>0</v>
      </c>
      <c r="J161" s="163">
        <v>0</v>
      </c>
      <c r="K161" s="163">
        <v>0</v>
      </c>
      <c r="L161" s="163">
        <v>0</v>
      </c>
      <c r="M161" s="163">
        <v>0</v>
      </c>
    </row>
    <row r="162" spans="1:19" ht="14.1" customHeight="1" x14ac:dyDescent="0.2">
      <c r="A162" s="3"/>
      <c r="B162" s="10"/>
      <c r="C162" s="167">
        <v>10</v>
      </c>
      <c r="D162" s="168" t="s">
        <v>274</v>
      </c>
      <c r="E162" s="159">
        <v>600</v>
      </c>
      <c r="F162" s="169" t="s">
        <v>306</v>
      </c>
      <c r="G162" s="163">
        <v>6452</v>
      </c>
      <c r="H162" s="163">
        <v>3793</v>
      </c>
      <c r="I162" s="163">
        <v>6500</v>
      </c>
      <c r="J162" s="163">
        <v>3725</v>
      </c>
      <c r="K162" s="163">
        <v>3725</v>
      </c>
      <c r="L162" s="163">
        <v>3725</v>
      </c>
      <c r="M162" s="163">
        <v>3725</v>
      </c>
    </row>
    <row r="163" spans="1:19" ht="14.1" customHeight="1" x14ac:dyDescent="0.2">
      <c r="A163" s="3"/>
      <c r="B163" s="10"/>
      <c r="C163" s="167">
        <v>11</v>
      </c>
      <c r="D163" s="168" t="s">
        <v>12</v>
      </c>
      <c r="E163" s="159">
        <v>600</v>
      </c>
      <c r="F163" s="169" t="s">
        <v>307</v>
      </c>
      <c r="G163" s="163">
        <v>2200</v>
      </c>
      <c r="H163" s="163">
        <v>0</v>
      </c>
      <c r="I163" s="163">
        <v>3500</v>
      </c>
      <c r="J163" s="163">
        <v>0</v>
      </c>
      <c r="K163" s="163">
        <v>3500</v>
      </c>
      <c r="L163" s="163">
        <v>3500</v>
      </c>
      <c r="M163" s="163">
        <v>3500</v>
      </c>
      <c r="P163" s="34"/>
      <c r="Q163" s="34"/>
      <c r="R163" s="34"/>
      <c r="S163" s="34"/>
    </row>
    <row r="164" spans="1:19" ht="14.1" customHeight="1" x14ac:dyDescent="0.2">
      <c r="A164" s="3"/>
      <c r="B164" s="10"/>
      <c r="C164" s="167">
        <v>12</v>
      </c>
      <c r="D164" s="168" t="s">
        <v>100</v>
      </c>
      <c r="E164" s="159">
        <v>600</v>
      </c>
      <c r="F164" s="169" t="s">
        <v>308</v>
      </c>
      <c r="G164" s="163">
        <v>4350</v>
      </c>
      <c r="H164" s="163">
        <v>0</v>
      </c>
      <c r="I164" s="163">
        <v>3000</v>
      </c>
      <c r="J164" s="163">
        <v>1603</v>
      </c>
      <c r="K164" s="163">
        <v>3000</v>
      </c>
      <c r="L164" s="163">
        <v>3000</v>
      </c>
      <c r="M164" s="163">
        <v>3000</v>
      </c>
      <c r="P164" s="34"/>
      <c r="Q164" s="34"/>
      <c r="R164" s="34"/>
      <c r="S164" s="34"/>
    </row>
    <row r="165" spans="1:19" ht="14.1" customHeight="1" x14ac:dyDescent="0.2">
      <c r="A165" s="3"/>
      <c r="B165" s="10"/>
      <c r="C165" s="167">
        <v>13</v>
      </c>
      <c r="D165" s="168" t="s">
        <v>12</v>
      </c>
      <c r="E165" s="159">
        <v>600</v>
      </c>
      <c r="F165" s="169" t="s">
        <v>394</v>
      </c>
      <c r="G165" s="163">
        <v>0</v>
      </c>
      <c r="H165" s="163">
        <v>0</v>
      </c>
      <c r="I165" s="163">
        <v>800</v>
      </c>
      <c r="J165" s="163">
        <v>0</v>
      </c>
      <c r="K165" s="163">
        <v>0</v>
      </c>
      <c r="L165" s="163">
        <v>0</v>
      </c>
      <c r="M165" s="163">
        <v>0</v>
      </c>
      <c r="P165" s="34"/>
      <c r="Q165" s="34"/>
      <c r="R165" s="34"/>
      <c r="S165" s="34"/>
    </row>
    <row r="166" spans="1:19" ht="14.1" customHeight="1" x14ac:dyDescent="0.2">
      <c r="A166" s="3"/>
      <c r="B166" s="10"/>
      <c r="C166" s="167">
        <v>13</v>
      </c>
      <c r="D166" s="168" t="s">
        <v>274</v>
      </c>
      <c r="E166" s="159">
        <v>600</v>
      </c>
      <c r="F166" s="169" t="s">
        <v>395</v>
      </c>
      <c r="G166" s="163">
        <v>0</v>
      </c>
      <c r="H166" s="163">
        <v>800</v>
      </c>
      <c r="I166" s="163">
        <v>0</v>
      </c>
      <c r="J166" s="163">
        <v>0</v>
      </c>
      <c r="K166" s="163">
        <v>0</v>
      </c>
      <c r="L166" s="163">
        <v>0</v>
      </c>
      <c r="M166" s="163">
        <v>0</v>
      </c>
      <c r="N166" s="34"/>
      <c r="O166" s="34"/>
      <c r="P166" s="34"/>
      <c r="Q166" s="34"/>
      <c r="R166" s="34"/>
      <c r="S166" s="34"/>
    </row>
    <row r="167" spans="1:19" ht="14.1" customHeight="1" x14ac:dyDescent="0.2">
      <c r="A167" s="3"/>
      <c r="B167" s="10"/>
      <c r="C167" s="167">
        <v>14</v>
      </c>
      <c r="D167" s="168" t="s">
        <v>12</v>
      </c>
      <c r="E167" s="159">
        <v>600</v>
      </c>
      <c r="F167" s="169" t="s">
        <v>396</v>
      </c>
      <c r="G167" s="163">
        <v>0</v>
      </c>
      <c r="H167" s="163">
        <v>1000</v>
      </c>
      <c r="I167" s="163">
        <v>1000</v>
      </c>
      <c r="J167" s="163">
        <v>0</v>
      </c>
      <c r="K167" s="163">
        <v>0</v>
      </c>
      <c r="L167" s="163">
        <v>0</v>
      </c>
      <c r="M167" s="163">
        <v>0</v>
      </c>
      <c r="P167" s="34"/>
      <c r="Q167" s="34"/>
      <c r="R167" s="34"/>
      <c r="S167" s="34"/>
    </row>
    <row r="168" spans="1:19" ht="14.1" customHeight="1" x14ac:dyDescent="0.2">
      <c r="A168" s="3"/>
      <c r="B168" s="10"/>
      <c r="C168" s="167">
        <v>15</v>
      </c>
      <c r="D168" s="168" t="s">
        <v>423</v>
      </c>
      <c r="E168" s="159">
        <v>600</v>
      </c>
      <c r="F168" s="169" t="s">
        <v>424</v>
      </c>
      <c r="G168" s="163">
        <v>0</v>
      </c>
      <c r="H168" s="163">
        <v>1756</v>
      </c>
      <c r="I168" s="163">
        <v>1470</v>
      </c>
      <c r="J168" s="163">
        <v>0</v>
      </c>
      <c r="K168" s="163">
        <v>0</v>
      </c>
      <c r="L168" s="163">
        <v>0</v>
      </c>
      <c r="M168" s="163">
        <v>0</v>
      </c>
      <c r="P168" s="34"/>
      <c r="Q168" s="34"/>
      <c r="R168" s="34"/>
      <c r="S168" s="34"/>
    </row>
    <row r="169" spans="1:19" ht="14.1" customHeight="1" x14ac:dyDescent="0.2">
      <c r="A169" s="3"/>
      <c r="B169" s="10"/>
      <c r="C169" s="167">
        <v>15</v>
      </c>
      <c r="D169" s="168" t="s">
        <v>423</v>
      </c>
      <c r="E169" s="159">
        <v>600</v>
      </c>
      <c r="F169" s="169" t="s">
        <v>459</v>
      </c>
      <c r="G169" s="163">
        <v>0</v>
      </c>
      <c r="H169" s="163">
        <v>0</v>
      </c>
      <c r="I169" s="163">
        <v>0</v>
      </c>
      <c r="J169" s="163">
        <v>1184</v>
      </c>
      <c r="K169" s="163">
        <v>0</v>
      </c>
      <c r="L169" s="163">
        <v>0</v>
      </c>
      <c r="M169" s="163">
        <v>0</v>
      </c>
      <c r="P169" s="34"/>
      <c r="Q169" s="34"/>
      <c r="R169" s="34"/>
      <c r="S169" s="34"/>
    </row>
    <row r="170" spans="1:19" ht="14.1" customHeight="1" x14ac:dyDescent="0.2">
      <c r="A170" s="3"/>
      <c r="B170" s="10"/>
      <c r="C170" s="167">
        <v>16</v>
      </c>
      <c r="D170" s="168" t="s">
        <v>274</v>
      </c>
      <c r="E170" s="159">
        <v>600</v>
      </c>
      <c r="F170" s="169" t="s">
        <v>458</v>
      </c>
      <c r="G170" s="163">
        <v>0</v>
      </c>
      <c r="H170" s="163">
        <v>0</v>
      </c>
      <c r="I170" s="163">
        <v>0</v>
      </c>
      <c r="J170" s="163">
        <v>3628</v>
      </c>
      <c r="K170" s="163">
        <v>3628</v>
      </c>
      <c r="L170" s="163">
        <v>3628</v>
      </c>
      <c r="M170" s="163">
        <v>3628</v>
      </c>
      <c r="P170" s="34"/>
      <c r="Q170" s="34"/>
      <c r="R170" s="34"/>
      <c r="S170" s="34"/>
    </row>
    <row r="171" spans="1:19" s="34" customFormat="1" ht="14.1" customHeight="1" x14ac:dyDescent="0.2">
      <c r="A171" s="3"/>
      <c r="B171" s="123">
        <v>7</v>
      </c>
      <c r="C171" s="117"/>
      <c r="D171" s="118" t="s">
        <v>290</v>
      </c>
      <c r="E171" s="122"/>
      <c r="F171" s="120" t="s">
        <v>404</v>
      </c>
      <c r="G171" s="121">
        <f>G172+G173+G174+G175</f>
        <v>32484</v>
      </c>
      <c r="H171" s="121">
        <f>H172+H173+H174+H175</f>
        <v>28834</v>
      </c>
      <c r="I171" s="121">
        <f t="shared" ref="I171" si="93">I172+I173+I174+I175</f>
        <v>38659</v>
      </c>
      <c r="J171" s="121">
        <f t="shared" ref="J171:M171" si="94">J172+J173+J174+J175</f>
        <v>31258</v>
      </c>
      <c r="K171" s="121">
        <f t="shared" si="94"/>
        <v>42926</v>
      </c>
      <c r="L171" s="121">
        <f t="shared" si="94"/>
        <v>42926</v>
      </c>
      <c r="M171" s="121">
        <f t="shared" si="94"/>
        <v>42926</v>
      </c>
    </row>
    <row r="172" spans="1:19" s="34" customFormat="1" ht="14.1" customHeight="1" x14ac:dyDescent="0.2">
      <c r="A172" s="3"/>
      <c r="B172" s="21"/>
      <c r="C172" s="20"/>
      <c r="D172" s="22"/>
      <c r="E172" s="71">
        <v>610</v>
      </c>
      <c r="F172" s="6" t="s">
        <v>270</v>
      </c>
      <c r="G172" s="31">
        <v>17854</v>
      </c>
      <c r="H172" s="31">
        <v>17731</v>
      </c>
      <c r="I172" s="31">
        <v>27640</v>
      </c>
      <c r="J172" s="30">
        <v>20320</v>
      </c>
      <c r="K172" s="31">
        <v>30660</v>
      </c>
      <c r="L172" s="31">
        <v>30660</v>
      </c>
      <c r="M172" s="31">
        <v>30660</v>
      </c>
      <c r="N172" s="5"/>
      <c r="O172" s="5"/>
      <c r="P172" s="5"/>
      <c r="Q172" s="5"/>
      <c r="R172" s="5"/>
      <c r="S172" s="5"/>
    </row>
    <row r="173" spans="1:19" s="34" customFormat="1" ht="14.1" customHeight="1" x14ac:dyDescent="0.2">
      <c r="A173" s="3"/>
      <c r="B173" s="21"/>
      <c r="C173" s="20"/>
      <c r="D173" s="22"/>
      <c r="E173" s="71">
        <v>620</v>
      </c>
      <c r="F173" s="6" t="s">
        <v>271</v>
      </c>
      <c r="G173" s="31">
        <v>6441</v>
      </c>
      <c r="H173" s="31">
        <v>5989</v>
      </c>
      <c r="I173" s="31">
        <v>9660</v>
      </c>
      <c r="J173" s="30">
        <v>7346</v>
      </c>
      <c r="K173" s="31">
        <v>10792</v>
      </c>
      <c r="L173" s="31">
        <v>10792</v>
      </c>
      <c r="M173" s="31">
        <v>10792</v>
      </c>
    </row>
    <row r="174" spans="1:19" ht="14.1" customHeight="1" x14ac:dyDescent="0.2">
      <c r="A174" s="3"/>
      <c r="B174" s="21"/>
      <c r="C174" s="20"/>
      <c r="D174" s="22"/>
      <c r="E174" s="71">
        <v>630</v>
      </c>
      <c r="F174" s="15" t="s">
        <v>93</v>
      </c>
      <c r="G174" s="31">
        <v>8012</v>
      </c>
      <c r="H174" s="31">
        <v>4881</v>
      </c>
      <c r="I174" s="31">
        <v>1359</v>
      </c>
      <c r="J174" s="30">
        <v>3359</v>
      </c>
      <c r="K174" s="30">
        <v>1474</v>
      </c>
      <c r="L174" s="30">
        <v>1474</v>
      </c>
      <c r="M174" s="30">
        <v>1474</v>
      </c>
      <c r="N174" s="34"/>
      <c r="O174" s="34"/>
      <c r="P174" s="34"/>
      <c r="Q174" s="34"/>
      <c r="R174" s="34"/>
      <c r="S174" s="34"/>
    </row>
    <row r="175" spans="1:19" ht="14.1" customHeight="1" x14ac:dyDescent="0.2">
      <c r="A175" s="3"/>
      <c r="B175" s="21"/>
      <c r="C175" s="20"/>
      <c r="D175" s="22"/>
      <c r="E175" s="71">
        <v>640</v>
      </c>
      <c r="F175" s="15" t="s">
        <v>92</v>
      </c>
      <c r="G175" s="31">
        <v>177</v>
      </c>
      <c r="H175" s="31">
        <v>233</v>
      </c>
      <c r="I175" s="31">
        <v>0</v>
      </c>
      <c r="J175" s="30">
        <v>233</v>
      </c>
      <c r="K175" s="31">
        <v>0</v>
      </c>
      <c r="L175" s="31">
        <v>0</v>
      </c>
      <c r="M175" s="31">
        <v>0</v>
      </c>
      <c r="N175" s="34"/>
      <c r="O175" s="34"/>
      <c r="P175" s="34"/>
      <c r="Q175" s="34"/>
      <c r="R175" s="34"/>
      <c r="S175" s="34"/>
    </row>
    <row r="176" spans="1:19" ht="14.1" customHeight="1" x14ac:dyDescent="0.2">
      <c r="A176" s="143">
        <v>10</v>
      </c>
      <c r="B176" s="149"/>
      <c r="C176" s="143"/>
      <c r="D176" s="150"/>
      <c r="E176" s="148"/>
      <c r="F176" s="143" t="s">
        <v>13</v>
      </c>
      <c r="G176" s="147">
        <f t="shared" ref="G176" si="95">G177+G187</f>
        <v>39412</v>
      </c>
      <c r="H176" s="147">
        <f t="shared" ref="H176:M176" si="96">H177+H187</f>
        <v>41243</v>
      </c>
      <c r="I176" s="147">
        <f t="shared" ref="I176" si="97">I177+I187</f>
        <v>52490</v>
      </c>
      <c r="J176" s="147">
        <f t="shared" si="96"/>
        <v>57910</v>
      </c>
      <c r="K176" s="147">
        <f t="shared" si="96"/>
        <v>52688</v>
      </c>
      <c r="L176" s="147">
        <f t="shared" si="96"/>
        <v>52688</v>
      </c>
      <c r="M176" s="147">
        <f t="shared" si="96"/>
        <v>52688</v>
      </c>
      <c r="N176" s="34"/>
      <c r="O176" s="34"/>
      <c r="P176" s="34"/>
      <c r="Q176" s="34"/>
      <c r="R176" s="34"/>
      <c r="S176" s="34"/>
    </row>
    <row r="177" spans="1:19" s="34" customFormat="1" ht="14.1" customHeight="1" x14ac:dyDescent="0.2">
      <c r="A177" s="6"/>
      <c r="B177" s="123">
        <v>1</v>
      </c>
      <c r="C177" s="117"/>
      <c r="D177" s="118"/>
      <c r="E177" s="119"/>
      <c r="F177" s="120" t="s">
        <v>129</v>
      </c>
      <c r="G177" s="121">
        <f t="shared" ref="G177" si="98">G178+G183+G185</f>
        <v>18112</v>
      </c>
      <c r="H177" s="121">
        <f t="shared" ref="H177:M177" si="99">H178+H183+H185</f>
        <v>17446</v>
      </c>
      <c r="I177" s="121">
        <f t="shared" ref="I177" si="100">I178+I183+I185</f>
        <v>24490</v>
      </c>
      <c r="J177" s="121">
        <f t="shared" si="99"/>
        <v>29410</v>
      </c>
      <c r="K177" s="121">
        <f t="shared" si="99"/>
        <v>25888</v>
      </c>
      <c r="L177" s="121">
        <f t="shared" si="99"/>
        <v>25888</v>
      </c>
      <c r="M177" s="121">
        <f t="shared" si="99"/>
        <v>25888</v>
      </c>
      <c r="N177" s="32"/>
      <c r="O177" s="32"/>
      <c r="P177" s="32"/>
      <c r="Q177" s="32"/>
      <c r="R177" s="32"/>
      <c r="S177" s="32"/>
    </row>
    <row r="178" spans="1:19" s="32" customFormat="1" ht="14.1" customHeight="1" x14ac:dyDescent="0.2">
      <c r="A178" s="6"/>
      <c r="B178" s="21"/>
      <c r="C178" s="157">
        <v>1</v>
      </c>
      <c r="D178" s="158" t="s">
        <v>450</v>
      </c>
      <c r="E178" s="162"/>
      <c r="F178" s="160" t="s">
        <v>129</v>
      </c>
      <c r="G178" s="161">
        <f t="shared" ref="G178" si="101">SUM(G179:G182)</f>
        <v>17920</v>
      </c>
      <c r="H178" s="161">
        <f t="shared" ref="H178:M178" si="102">SUM(H179:H182)</f>
        <v>17246</v>
      </c>
      <c r="I178" s="161">
        <f t="shared" ref="I178" si="103">SUM(I179:I182)</f>
        <v>21690</v>
      </c>
      <c r="J178" s="161">
        <f t="shared" si="102"/>
        <v>29110</v>
      </c>
      <c r="K178" s="161">
        <f t="shared" si="102"/>
        <v>23088</v>
      </c>
      <c r="L178" s="161">
        <f t="shared" si="102"/>
        <v>23088</v>
      </c>
      <c r="M178" s="161">
        <f t="shared" si="102"/>
        <v>23088</v>
      </c>
    </row>
    <row r="179" spans="1:19" s="32" customFormat="1" ht="14.1" customHeight="1" x14ac:dyDescent="0.2">
      <c r="A179" s="6"/>
      <c r="B179" s="21"/>
      <c r="C179" s="20"/>
      <c r="D179" s="22"/>
      <c r="E179" s="69">
        <v>610</v>
      </c>
      <c r="F179" s="6" t="s">
        <v>270</v>
      </c>
      <c r="G179" s="31">
        <v>8975</v>
      </c>
      <c r="H179" s="31">
        <v>8626</v>
      </c>
      <c r="I179" s="30">
        <v>9600</v>
      </c>
      <c r="J179" s="30">
        <v>10355</v>
      </c>
      <c r="K179" s="30">
        <v>10868</v>
      </c>
      <c r="L179" s="30">
        <v>10868</v>
      </c>
      <c r="M179" s="30">
        <v>10868</v>
      </c>
      <c r="N179" s="267"/>
    </row>
    <row r="180" spans="1:19" s="32" customFormat="1" ht="14.1" customHeight="1" x14ac:dyDescent="0.2">
      <c r="A180" s="6"/>
      <c r="B180" s="21"/>
      <c r="C180" s="20"/>
      <c r="D180" s="22"/>
      <c r="E180" s="69">
        <v>620</v>
      </c>
      <c r="F180" s="6" t="s">
        <v>271</v>
      </c>
      <c r="G180" s="31">
        <v>2882</v>
      </c>
      <c r="H180" s="31">
        <v>2762</v>
      </c>
      <c r="I180" s="30">
        <v>3600</v>
      </c>
      <c r="J180" s="30">
        <v>3865</v>
      </c>
      <c r="K180" s="30">
        <v>4020</v>
      </c>
      <c r="L180" s="30">
        <v>4020</v>
      </c>
      <c r="M180" s="30">
        <v>4020</v>
      </c>
    </row>
    <row r="181" spans="1:19" s="32" customFormat="1" ht="14.1" customHeight="1" x14ac:dyDescent="0.2">
      <c r="A181" s="6"/>
      <c r="B181" s="21"/>
      <c r="C181" s="20"/>
      <c r="D181" s="22"/>
      <c r="E181" s="69">
        <v>630</v>
      </c>
      <c r="F181" s="6" t="s">
        <v>93</v>
      </c>
      <c r="G181" s="31">
        <v>6063</v>
      </c>
      <c r="H181" s="31">
        <v>5858</v>
      </c>
      <c r="I181" s="31">
        <v>8390</v>
      </c>
      <c r="J181" s="31">
        <v>14890</v>
      </c>
      <c r="K181" s="30">
        <v>8100</v>
      </c>
      <c r="L181" s="30">
        <v>8100</v>
      </c>
      <c r="M181" s="30">
        <v>8100</v>
      </c>
      <c r="N181" s="267"/>
    </row>
    <row r="182" spans="1:19" s="32" customFormat="1" ht="14.1" customHeight="1" x14ac:dyDescent="0.2">
      <c r="A182" s="6"/>
      <c r="B182" s="21"/>
      <c r="C182" s="20"/>
      <c r="D182" s="22"/>
      <c r="E182" s="69">
        <v>640</v>
      </c>
      <c r="F182" s="28" t="s">
        <v>92</v>
      </c>
      <c r="G182" s="31">
        <v>0</v>
      </c>
      <c r="H182" s="31">
        <v>0</v>
      </c>
      <c r="I182" s="31">
        <v>100</v>
      </c>
      <c r="J182" s="31">
        <v>0</v>
      </c>
      <c r="K182" s="31">
        <v>100</v>
      </c>
      <c r="L182" s="31">
        <v>100</v>
      </c>
      <c r="M182" s="31">
        <v>100</v>
      </c>
      <c r="N182" s="34"/>
      <c r="O182" s="34"/>
      <c r="P182" s="34"/>
      <c r="Q182" s="34"/>
      <c r="R182" s="34"/>
      <c r="S182" s="34"/>
    </row>
    <row r="183" spans="1:19" s="32" customFormat="1" ht="14.1" customHeight="1" x14ac:dyDescent="0.2">
      <c r="A183" s="6"/>
      <c r="B183" s="21"/>
      <c r="C183" s="157">
        <v>2</v>
      </c>
      <c r="D183" s="158" t="s">
        <v>14</v>
      </c>
      <c r="E183" s="159"/>
      <c r="F183" s="170" t="s">
        <v>234</v>
      </c>
      <c r="G183" s="161">
        <f t="shared" ref="G183:M183" si="104">G184</f>
        <v>0</v>
      </c>
      <c r="H183" s="161">
        <f t="shared" si="104"/>
        <v>0</v>
      </c>
      <c r="I183" s="161">
        <f t="shared" si="104"/>
        <v>2500</v>
      </c>
      <c r="J183" s="161">
        <f t="shared" si="104"/>
        <v>0</v>
      </c>
      <c r="K183" s="161">
        <f t="shared" si="104"/>
        <v>2500</v>
      </c>
      <c r="L183" s="161">
        <f t="shared" si="104"/>
        <v>2500</v>
      </c>
      <c r="M183" s="161">
        <f t="shared" si="104"/>
        <v>2500</v>
      </c>
      <c r="N183" s="5"/>
      <c r="O183" s="5"/>
      <c r="P183" s="5"/>
      <c r="Q183" s="5"/>
      <c r="R183" s="5"/>
      <c r="S183" s="5"/>
    </row>
    <row r="184" spans="1:19" s="34" customFormat="1" ht="14.1" customHeight="1" x14ac:dyDescent="0.2">
      <c r="A184" s="6"/>
      <c r="B184" s="21"/>
      <c r="C184" s="20"/>
      <c r="D184" s="22"/>
      <c r="E184" s="70">
        <v>630</v>
      </c>
      <c r="F184" s="26" t="s">
        <v>93</v>
      </c>
      <c r="G184" s="31">
        <v>0</v>
      </c>
      <c r="H184" s="31">
        <v>0</v>
      </c>
      <c r="I184" s="31">
        <v>2500</v>
      </c>
      <c r="J184" s="31">
        <v>0</v>
      </c>
      <c r="K184" s="31">
        <v>2500</v>
      </c>
      <c r="L184" s="31">
        <v>2500</v>
      </c>
      <c r="M184" s="31">
        <v>2500</v>
      </c>
      <c r="N184" s="5"/>
      <c r="O184" s="5"/>
      <c r="P184" s="5"/>
      <c r="Q184" s="5"/>
      <c r="R184" s="5"/>
      <c r="S184" s="5"/>
    </row>
    <row r="185" spans="1:19" ht="14.1" customHeight="1" x14ac:dyDescent="0.2">
      <c r="A185" s="6"/>
      <c r="B185" s="21"/>
      <c r="C185" s="157">
        <v>4</v>
      </c>
      <c r="D185" s="158" t="s">
        <v>14</v>
      </c>
      <c r="E185" s="159"/>
      <c r="F185" s="170" t="s">
        <v>235</v>
      </c>
      <c r="G185" s="161">
        <f t="shared" ref="G185:M185" si="105">G186</f>
        <v>192</v>
      </c>
      <c r="H185" s="161">
        <f t="shared" si="105"/>
        <v>200</v>
      </c>
      <c r="I185" s="161">
        <f t="shared" si="105"/>
        <v>300</v>
      </c>
      <c r="J185" s="161">
        <f t="shared" si="105"/>
        <v>300</v>
      </c>
      <c r="K185" s="161">
        <f t="shared" si="105"/>
        <v>300</v>
      </c>
      <c r="L185" s="161">
        <f t="shared" si="105"/>
        <v>300</v>
      </c>
      <c r="M185" s="161">
        <f t="shared" si="105"/>
        <v>300</v>
      </c>
    </row>
    <row r="186" spans="1:19" ht="14.1" customHeight="1" x14ac:dyDescent="0.2">
      <c r="A186" s="6"/>
      <c r="B186" s="21"/>
      <c r="C186" s="20"/>
      <c r="D186" s="22"/>
      <c r="E186" s="70">
        <v>630</v>
      </c>
      <c r="F186" s="26" t="s">
        <v>93</v>
      </c>
      <c r="G186" s="31">
        <v>192</v>
      </c>
      <c r="H186" s="31">
        <v>200</v>
      </c>
      <c r="I186" s="31">
        <v>300</v>
      </c>
      <c r="J186" s="30">
        <v>300</v>
      </c>
      <c r="K186" s="31">
        <v>300</v>
      </c>
      <c r="L186" s="31">
        <v>300</v>
      </c>
      <c r="M186" s="31">
        <v>300</v>
      </c>
    </row>
    <row r="187" spans="1:19" s="34" customFormat="1" ht="14.1" customHeight="1" x14ac:dyDescent="0.2">
      <c r="A187" s="6"/>
      <c r="B187" s="123">
        <v>2</v>
      </c>
      <c r="C187" s="117"/>
      <c r="D187" s="118"/>
      <c r="E187" s="119"/>
      <c r="F187" s="124" t="s">
        <v>22</v>
      </c>
      <c r="G187" s="121">
        <f t="shared" ref="G187" si="106">G188+G190</f>
        <v>21300</v>
      </c>
      <c r="H187" s="121">
        <f t="shared" ref="H187:M187" si="107">H188+H190</f>
        <v>23797</v>
      </c>
      <c r="I187" s="121">
        <f t="shared" ref="I187" si="108">I188+I190</f>
        <v>28000</v>
      </c>
      <c r="J187" s="121">
        <f t="shared" si="107"/>
        <v>28500</v>
      </c>
      <c r="K187" s="121">
        <f t="shared" si="107"/>
        <v>26800</v>
      </c>
      <c r="L187" s="121">
        <f t="shared" si="107"/>
        <v>26800</v>
      </c>
      <c r="M187" s="121">
        <f t="shared" si="107"/>
        <v>26800</v>
      </c>
      <c r="N187" s="32"/>
      <c r="O187" s="32"/>
      <c r="P187" s="32"/>
      <c r="Q187" s="32"/>
      <c r="R187" s="32"/>
      <c r="S187" s="32"/>
    </row>
    <row r="188" spans="1:19" s="32" customFormat="1" ht="14.1" customHeight="1" x14ac:dyDescent="0.2">
      <c r="A188" s="6"/>
      <c r="B188" s="28"/>
      <c r="C188" s="18"/>
      <c r="D188" s="23" t="s">
        <v>14</v>
      </c>
      <c r="E188" s="110"/>
      <c r="F188" s="140" t="s">
        <v>311</v>
      </c>
      <c r="G188" s="98">
        <f t="shared" ref="G188:H188" si="109">G189</f>
        <v>19300</v>
      </c>
      <c r="H188" s="98">
        <f t="shared" si="109"/>
        <v>21297</v>
      </c>
      <c r="I188" s="98">
        <v>25000</v>
      </c>
      <c r="J188" s="98">
        <f>J189</f>
        <v>26700</v>
      </c>
      <c r="K188" s="98">
        <f t="shared" ref="K188:M188" si="110">K189</f>
        <v>24800</v>
      </c>
      <c r="L188" s="98">
        <f t="shared" si="110"/>
        <v>24800</v>
      </c>
      <c r="M188" s="98">
        <f t="shared" si="110"/>
        <v>24800</v>
      </c>
    </row>
    <row r="189" spans="1:19" s="32" customFormat="1" ht="14.1" customHeight="1" x14ac:dyDescent="0.2">
      <c r="A189" s="6"/>
      <c r="B189" s="28"/>
      <c r="C189" s="20"/>
      <c r="D189" s="22"/>
      <c r="E189" s="70">
        <v>640</v>
      </c>
      <c r="F189" s="26" t="s">
        <v>92</v>
      </c>
      <c r="G189" s="31">
        <v>19300</v>
      </c>
      <c r="H189" s="31">
        <v>21297</v>
      </c>
      <c r="I189" s="30">
        <v>25000</v>
      </c>
      <c r="J189" s="31">
        <v>26700</v>
      </c>
      <c r="K189" s="30">
        <v>24800</v>
      </c>
      <c r="L189" s="30">
        <v>24800</v>
      </c>
      <c r="M189" s="30">
        <v>24800</v>
      </c>
    </row>
    <row r="190" spans="1:19" s="32" customFormat="1" ht="14.1" customHeight="1" x14ac:dyDescent="0.2">
      <c r="A190" s="6"/>
      <c r="B190" s="28"/>
      <c r="C190" s="18"/>
      <c r="D190" s="23" t="s">
        <v>14</v>
      </c>
      <c r="E190" s="110"/>
      <c r="F190" s="140" t="s">
        <v>312</v>
      </c>
      <c r="G190" s="98">
        <f>G191</f>
        <v>2000</v>
      </c>
      <c r="H190" s="98">
        <f>H191</f>
        <v>2500</v>
      </c>
      <c r="I190" s="98">
        <v>3000</v>
      </c>
      <c r="J190" s="98">
        <f>J191</f>
        <v>1800</v>
      </c>
      <c r="K190" s="98">
        <f t="shared" ref="K190:M190" si="111">K191</f>
        <v>2000</v>
      </c>
      <c r="L190" s="98">
        <f t="shared" si="111"/>
        <v>2000</v>
      </c>
      <c r="M190" s="98">
        <f t="shared" si="111"/>
        <v>2000</v>
      </c>
      <c r="N190" s="5"/>
      <c r="O190" s="5"/>
      <c r="P190" s="5"/>
      <c r="Q190" s="5"/>
      <c r="R190" s="5"/>
      <c r="S190" s="5"/>
    </row>
    <row r="191" spans="1:19" s="32" customFormat="1" ht="14.1" customHeight="1" x14ac:dyDescent="0.2">
      <c r="A191" s="6"/>
      <c r="B191" s="28"/>
      <c r="C191" s="20"/>
      <c r="D191" s="22"/>
      <c r="E191" s="70">
        <v>640</v>
      </c>
      <c r="F191" s="26" t="s">
        <v>92</v>
      </c>
      <c r="G191" s="30">
        <v>2000</v>
      </c>
      <c r="H191" s="30">
        <v>2500</v>
      </c>
      <c r="I191" s="30">
        <v>3000</v>
      </c>
      <c r="J191" s="30">
        <v>1800</v>
      </c>
      <c r="K191" s="30">
        <v>2000</v>
      </c>
      <c r="L191" s="30">
        <v>2000</v>
      </c>
      <c r="M191" s="30">
        <v>2000</v>
      </c>
      <c r="N191" s="5"/>
      <c r="O191" s="5"/>
      <c r="P191" s="5"/>
      <c r="Q191" s="5"/>
      <c r="R191" s="5"/>
      <c r="S191" s="5"/>
    </row>
    <row r="192" spans="1:19" ht="14.1" customHeight="1" x14ac:dyDescent="0.2">
      <c r="A192" s="143">
        <v>11</v>
      </c>
      <c r="B192" s="144"/>
      <c r="C192" s="144"/>
      <c r="D192" s="145"/>
      <c r="E192" s="146"/>
      <c r="F192" s="143" t="s">
        <v>15</v>
      </c>
      <c r="G192" s="147">
        <f t="shared" ref="G192" si="112">G193+G195+G201+G204</f>
        <v>79437</v>
      </c>
      <c r="H192" s="147">
        <f t="shared" ref="H192:M192" si="113">H193+H195+H201+H204</f>
        <v>70504</v>
      </c>
      <c r="I192" s="147">
        <f t="shared" ref="I192" si="114">I193+I195+I201+I204</f>
        <v>84050</v>
      </c>
      <c r="J192" s="147">
        <f t="shared" si="113"/>
        <v>88849</v>
      </c>
      <c r="K192" s="147">
        <f t="shared" si="113"/>
        <v>116520</v>
      </c>
      <c r="L192" s="147">
        <f t="shared" si="113"/>
        <v>116520</v>
      </c>
      <c r="M192" s="147">
        <f t="shared" si="113"/>
        <v>116520</v>
      </c>
    </row>
    <row r="193" spans="1:19" ht="14.1" customHeight="1" x14ac:dyDescent="0.2">
      <c r="A193" s="18"/>
      <c r="B193" s="123">
        <v>1</v>
      </c>
      <c r="C193" s="117"/>
      <c r="D193" s="118"/>
      <c r="E193" s="122"/>
      <c r="F193" s="124" t="s">
        <v>106</v>
      </c>
      <c r="G193" s="121">
        <f t="shared" ref="G193:M193" si="115">G194</f>
        <v>490</v>
      </c>
      <c r="H193" s="121">
        <f t="shared" si="115"/>
        <v>4400</v>
      </c>
      <c r="I193" s="121">
        <f t="shared" si="115"/>
        <v>2000</v>
      </c>
      <c r="J193" s="121">
        <f t="shared" si="115"/>
        <v>4300</v>
      </c>
      <c r="K193" s="121">
        <f t="shared" si="115"/>
        <v>2000</v>
      </c>
      <c r="L193" s="121">
        <f t="shared" si="115"/>
        <v>2000</v>
      </c>
      <c r="M193" s="121">
        <f t="shared" si="115"/>
        <v>2000</v>
      </c>
      <c r="N193" s="32"/>
      <c r="O193" s="32"/>
      <c r="P193" s="32"/>
      <c r="Q193" s="32"/>
      <c r="R193" s="32"/>
      <c r="S193" s="32"/>
    </row>
    <row r="194" spans="1:19" ht="14.1" customHeight="1" x14ac:dyDescent="0.2">
      <c r="A194" s="18"/>
      <c r="B194" s="10"/>
      <c r="C194" s="157">
        <v>1</v>
      </c>
      <c r="D194" s="158" t="s">
        <v>98</v>
      </c>
      <c r="E194" s="159">
        <v>630</v>
      </c>
      <c r="F194" s="165" t="s">
        <v>93</v>
      </c>
      <c r="G194" s="163">
        <v>490</v>
      </c>
      <c r="H194" s="163">
        <v>4400</v>
      </c>
      <c r="I194" s="163">
        <v>2000</v>
      </c>
      <c r="J194" s="163">
        <v>4300</v>
      </c>
      <c r="K194" s="163">
        <v>2000</v>
      </c>
      <c r="L194" s="163">
        <v>2000</v>
      </c>
      <c r="M194" s="163">
        <v>2000</v>
      </c>
      <c r="N194" s="32"/>
      <c r="O194" s="32"/>
      <c r="P194" s="32"/>
      <c r="Q194" s="32"/>
      <c r="R194" s="32"/>
      <c r="S194" s="32"/>
    </row>
    <row r="195" spans="1:19" s="32" customFormat="1" ht="14.1" customHeight="1" x14ac:dyDescent="0.2">
      <c r="A195" s="18"/>
      <c r="B195" s="123">
        <v>2</v>
      </c>
      <c r="C195" s="117"/>
      <c r="D195" s="118"/>
      <c r="E195" s="122"/>
      <c r="F195" s="120" t="s">
        <v>105</v>
      </c>
      <c r="G195" s="121">
        <f t="shared" ref="G195" si="116">SUM(G197:G200)</f>
        <v>59482</v>
      </c>
      <c r="H195" s="121">
        <f t="shared" ref="H195:M195" si="117">SUM(H197:H200)</f>
        <v>55683</v>
      </c>
      <c r="I195" s="121">
        <f t="shared" ref="I195" si="118">SUM(I197:I200)</f>
        <v>66250</v>
      </c>
      <c r="J195" s="121">
        <f t="shared" si="117"/>
        <v>67558</v>
      </c>
      <c r="K195" s="121">
        <f t="shared" si="117"/>
        <v>95520</v>
      </c>
      <c r="L195" s="121">
        <f t="shared" si="117"/>
        <v>95520</v>
      </c>
      <c r="M195" s="121">
        <f t="shared" si="117"/>
        <v>95520</v>
      </c>
    </row>
    <row r="196" spans="1:19" s="32" customFormat="1" ht="14.1" customHeight="1" x14ac:dyDescent="0.2">
      <c r="A196" s="18"/>
      <c r="B196" s="19"/>
      <c r="C196" s="157">
        <v>2</v>
      </c>
      <c r="D196" s="158" t="s">
        <v>452</v>
      </c>
      <c r="E196" s="159">
        <v>630</v>
      </c>
      <c r="F196" s="160" t="s">
        <v>223</v>
      </c>
      <c r="G196" s="161">
        <f t="shared" ref="G196" si="119">G197+G198+G199+G200</f>
        <v>59482</v>
      </c>
      <c r="H196" s="161">
        <f t="shared" ref="H196:M196" si="120">H197+H198+H199+H200</f>
        <v>55683</v>
      </c>
      <c r="I196" s="161">
        <f t="shared" ref="I196" si="121">I197+I198+I199+I200</f>
        <v>66250</v>
      </c>
      <c r="J196" s="161">
        <f t="shared" si="120"/>
        <v>67558</v>
      </c>
      <c r="K196" s="161">
        <f t="shared" si="120"/>
        <v>95520</v>
      </c>
      <c r="L196" s="161">
        <f t="shared" si="120"/>
        <v>95520</v>
      </c>
      <c r="M196" s="161">
        <f t="shared" si="120"/>
        <v>95520</v>
      </c>
    </row>
    <row r="197" spans="1:19" s="32" customFormat="1" ht="14.1" customHeight="1" x14ac:dyDescent="0.2">
      <c r="A197" s="3"/>
      <c r="B197" s="10"/>
      <c r="C197" s="3"/>
      <c r="D197" s="8"/>
      <c r="E197" s="69">
        <v>610</v>
      </c>
      <c r="F197" s="6" t="s">
        <v>270</v>
      </c>
      <c r="G197" s="31">
        <v>21114</v>
      </c>
      <c r="H197" s="31">
        <v>18473</v>
      </c>
      <c r="I197" s="30">
        <v>22600</v>
      </c>
      <c r="J197" s="30">
        <v>23459</v>
      </c>
      <c r="K197" s="30">
        <v>25590</v>
      </c>
      <c r="L197" s="30">
        <v>25590</v>
      </c>
      <c r="M197" s="30">
        <v>25590</v>
      </c>
    </row>
    <row r="198" spans="1:19" s="32" customFormat="1" ht="14.1" customHeight="1" x14ac:dyDescent="0.2">
      <c r="A198" s="3"/>
      <c r="B198" s="10"/>
      <c r="C198" s="3"/>
      <c r="D198" s="8"/>
      <c r="E198" s="69">
        <v>620</v>
      </c>
      <c r="F198" s="6" t="s">
        <v>271</v>
      </c>
      <c r="G198" s="31">
        <v>7584</v>
      </c>
      <c r="H198" s="31">
        <v>6661</v>
      </c>
      <c r="I198" s="30">
        <v>8500</v>
      </c>
      <c r="J198" s="30">
        <v>8228</v>
      </c>
      <c r="K198" s="30">
        <v>9380</v>
      </c>
      <c r="L198" s="30">
        <v>9380</v>
      </c>
      <c r="M198" s="30">
        <v>9380</v>
      </c>
      <c r="N198" s="267"/>
    </row>
    <row r="199" spans="1:19" s="32" customFormat="1" ht="14.1" customHeight="1" x14ac:dyDescent="0.2">
      <c r="A199" s="3"/>
      <c r="B199" s="10"/>
      <c r="C199" s="3"/>
      <c r="D199" s="8"/>
      <c r="E199" s="69">
        <v>630</v>
      </c>
      <c r="F199" s="6" t="s">
        <v>93</v>
      </c>
      <c r="G199" s="30">
        <v>30784</v>
      </c>
      <c r="H199" s="30">
        <v>30549</v>
      </c>
      <c r="I199" s="30">
        <v>35000</v>
      </c>
      <c r="J199" s="30">
        <v>35767</v>
      </c>
      <c r="K199" s="30">
        <v>60400</v>
      </c>
      <c r="L199" s="30">
        <v>60400</v>
      </c>
      <c r="M199" s="30">
        <v>60400</v>
      </c>
      <c r="N199" s="5"/>
      <c r="O199" s="5"/>
      <c r="P199" s="267"/>
    </row>
    <row r="200" spans="1:19" s="32" customFormat="1" ht="14.1" customHeight="1" x14ac:dyDescent="0.2">
      <c r="A200" s="3"/>
      <c r="B200" s="10"/>
      <c r="C200" s="3"/>
      <c r="D200" s="8"/>
      <c r="E200" s="69">
        <v>640</v>
      </c>
      <c r="F200" s="28" t="s">
        <v>92</v>
      </c>
      <c r="G200" s="30">
        <v>0</v>
      </c>
      <c r="H200" s="30">
        <v>0</v>
      </c>
      <c r="I200" s="30">
        <v>150</v>
      </c>
      <c r="J200" s="30">
        <v>104</v>
      </c>
      <c r="K200" s="30">
        <v>150</v>
      </c>
      <c r="L200" s="30">
        <v>150</v>
      </c>
      <c r="M200" s="30">
        <v>150</v>
      </c>
      <c r="N200" s="267"/>
    </row>
    <row r="201" spans="1:19" s="32" customFormat="1" ht="14.1" customHeight="1" x14ac:dyDescent="0.2">
      <c r="A201" s="3"/>
      <c r="B201" s="123">
        <v>3</v>
      </c>
      <c r="C201" s="117"/>
      <c r="D201" s="118" t="s">
        <v>98</v>
      </c>
      <c r="E201" s="122"/>
      <c r="F201" s="120" t="s">
        <v>156</v>
      </c>
      <c r="G201" s="121">
        <f t="shared" ref="G201" si="122">G203+G202</f>
        <v>16165</v>
      </c>
      <c r="H201" s="121">
        <f t="shared" ref="H201:M201" si="123">H203+H202</f>
        <v>7421</v>
      </c>
      <c r="I201" s="121">
        <f t="shared" ref="I201" si="124">I203+I202</f>
        <v>11500</v>
      </c>
      <c r="J201" s="121">
        <f t="shared" si="123"/>
        <v>13691</v>
      </c>
      <c r="K201" s="121">
        <f t="shared" si="123"/>
        <v>16500</v>
      </c>
      <c r="L201" s="121">
        <f t="shared" si="123"/>
        <v>16500</v>
      </c>
      <c r="M201" s="121">
        <f t="shared" si="123"/>
        <v>16500</v>
      </c>
      <c r="N201" s="73"/>
      <c r="O201" s="73"/>
      <c r="P201" s="5"/>
      <c r="Q201" s="5"/>
      <c r="R201" s="5"/>
      <c r="S201" s="5"/>
    </row>
    <row r="202" spans="1:19" s="32" customFormat="1" ht="14.1" customHeight="1" x14ac:dyDescent="0.2">
      <c r="A202" s="3"/>
      <c r="B202" s="19"/>
      <c r="C202" s="18"/>
      <c r="D202" s="23"/>
      <c r="E202" s="71">
        <v>630</v>
      </c>
      <c r="F202" s="15" t="s">
        <v>93</v>
      </c>
      <c r="G202" s="30">
        <v>13165</v>
      </c>
      <c r="H202" s="30">
        <v>4821</v>
      </c>
      <c r="I202" s="30">
        <v>8500</v>
      </c>
      <c r="J202" s="30">
        <v>11791</v>
      </c>
      <c r="K202" s="30">
        <v>13500</v>
      </c>
      <c r="L202" s="30">
        <v>13500</v>
      </c>
      <c r="M202" s="30">
        <v>13500</v>
      </c>
      <c r="N202" s="73"/>
      <c r="O202" s="73"/>
      <c r="P202" s="5"/>
      <c r="Q202" s="5"/>
      <c r="R202" s="5"/>
      <c r="S202" s="5"/>
    </row>
    <row r="203" spans="1:19" s="32" customFormat="1" ht="14.1" customHeight="1" x14ac:dyDescent="0.2">
      <c r="A203" s="3"/>
      <c r="B203" s="10"/>
      <c r="C203" s="3"/>
      <c r="D203" s="8"/>
      <c r="E203" s="69">
        <v>640</v>
      </c>
      <c r="F203" s="6" t="s">
        <v>92</v>
      </c>
      <c r="G203" s="31">
        <v>3000</v>
      </c>
      <c r="H203" s="31">
        <v>2600</v>
      </c>
      <c r="I203" s="31">
        <v>3000</v>
      </c>
      <c r="J203" s="30">
        <v>1900</v>
      </c>
      <c r="K203" s="30">
        <v>3000</v>
      </c>
      <c r="L203" s="30">
        <v>3000</v>
      </c>
      <c r="M203" s="30">
        <v>3000</v>
      </c>
      <c r="N203" s="5"/>
      <c r="O203" s="5"/>
      <c r="P203" s="5"/>
      <c r="Q203" s="5"/>
      <c r="R203" s="5"/>
      <c r="S203" s="5"/>
    </row>
    <row r="204" spans="1:19" ht="14.1" customHeight="1" x14ac:dyDescent="0.2">
      <c r="A204" s="20"/>
      <c r="B204" s="123">
        <v>4</v>
      </c>
      <c r="C204" s="118"/>
      <c r="D204" s="118" t="s">
        <v>309</v>
      </c>
      <c r="E204" s="119"/>
      <c r="F204" s="120" t="s">
        <v>328</v>
      </c>
      <c r="G204" s="121">
        <f>G205+G207+G209</f>
        <v>3300</v>
      </c>
      <c r="H204" s="121">
        <f t="shared" ref="H204:L204" si="125">H205+H207+H209</f>
        <v>3000</v>
      </c>
      <c r="I204" s="121">
        <f t="shared" si="125"/>
        <v>4300</v>
      </c>
      <c r="J204" s="121">
        <f t="shared" si="125"/>
        <v>3300</v>
      </c>
      <c r="K204" s="121">
        <f t="shared" si="125"/>
        <v>2500</v>
      </c>
      <c r="L204" s="121">
        <f t="shared" si="125"/>
        <v>2500</v>
      </c>
      <c r="M204" s="121">
        <f>M205+M207+M209</f>
        <v>2500</v>
      </c>
      <c r="N204" s="73"/>
      <c r="O204" s="73"/>
    </row>
    <row r="205" spans="1:19" ht="14.1" customHeight="1" x14ac:dyDescent="0.2">
      <c r="A205" s="20"/>
      <c r="B205" s="19"/>
      <c r="C205" s="23"/>
      <c r="D205" s="23"/>
      <c r="E205" s="111"/>
      <c r="F205" s="139" t="s">
        <v>313</v>
      </c>
      <c r="G205" s="98">
        <f t="shared" ref="G205:M205" si="126">G206</f>
        <v>2200</v>
      </c>
      <c r="H205" s="98">
        <f t="shared" si="126"/>
        <v>1700</v>
      </c>
      <c r="I205" s="98">
        <v>1800</v>
      </c>
      <c r="J205" s="98">
        <f t="shared" si="126"/>
        <v>1400</v>
      </c>
      <c r="K205" s="98">
        <f t="shared" si="126"/>
        <v>1000</v>
      </c>
      <c r="L205" s="98">
        <f t="shared" si="126"/>
        <v>1000</v>
      </c>
      <c r="M205" s="98">
        <f t="shared" si="126"/>
        <v>1000</v>
      </c>
    </row>
    <row r="206" spans="1:19" ht="14.1" customHeight="1" x14ac:dyDescent="0.2">
      <c r="A206" s="20"/>
      <c r="B206" s="19"/>
      <c r="C206" s="23"/>
      <c r="D206" s="23"/>
      <c r="E206" s="71">
        <v>640</v>
      </c>
      <c r="F206" s="36" t="s">
        <v>92</v>
      </c>
      <c r="G206" s="30">
        <v>2200</v>
      </c>
      <c r="H206" s="30">
        <v>1700</v>
      </c>
      <c r="I206" s="30">
        <v>1800</v>
      </c>
      <c r="J206" s="30">
        <v>1400</v>
      </c>
      <c r="K206" s="30">
        <v>1000</v>
      </c>
      <c r="L206" s="30">
        <v>1000</v>
      </c>
      <c r="M206" s="30">
        <v>1000</v>
      </c>
    </row>
    <row r="207" spans="1:19" ht="14.1" customHeight="1" x14ac:dyDescent="0.2">
      <c r="A207" s="20"/>
      <c r="B207" s="19"/>
      <c r="C207" s="23"/>
      <c r="D207" s="23"/>
      <c r="E207" s="71"/>
      <c r="F207" s="139" t="s">
        <v>314</v>
      </c>
      <c r="G207" s="98">
        <f t="shared" ref="G207:H209" si="127">G208</f>
        <v>600</v>
      </c>
      <c r="H207" s="98">
        <f t="shared" si="127"/>
        <v>700</v>
      </c>
      <c r="I207" s="98">
        <v>1500</v>
      </c>
      <c r="J207" s="98">
        <f>J208</f>
        <v>1300</v>
      </c>
      <c r="K207" s="98">
        <f t="shared" ref="K207:M207" si="128">K208</f>
        <v>1000</v>
      </c>
      <c r="L207" s="98">
        <f t="shared" si="128"/>
        <v>1000</v>
      </c>
      <c r="M207" s="98">
        <f t="shared" si="128"/>
        <v>1000</v>
      </c>
    </row>
    <row r="208" spans="1:19" ht="14.1" customHeight="1" x14ac:dyDescent="0.2">
      <c r="A208" s="20"/>
      <c r="B208" s="21"/>
      <c r="C208" s="22"/>
      <c r="D208" s="22"/>
      <c r="E208" s="70">
        <v>640</v>
      </c>
      <c r="F208" s="36" t="s">
        <v>92</v>
      </c>
      <c r="G208" s="30">
        <v>600</v>
      </c>
      <c r="H208" s="30">
        <v>700</v>
      </c>
      <c r="I208" s="30">
        <v>1500</v>
      </c>
      <c r="J208" s="30">
        <v>1300</v>
      </c>
      <c r="K208" s="30">
        <v>1000</v>
      </c>
      <c r="L208" s="30">
        <v>1000</v>
      </c>
      <c r="M208" s="30">
        <v>1000</v>
      </c>
    </row>
    <row r="209" spans="1:19" ht="14.1" customHeight="1" x14ac:dyDescent="0.2">
      <c r="A209" s="20"/>
      <c r="B209" s="21"/>
      <c r="C209" s="23"/>
      <c r="D209" s="23"/>
      <c r="E209" s="71"/>
      <c r="F209" s="139" t="s">
        <v>310</v>
      </c>
      <c r="G209" s="98">
        <f t="shared" si="127"/>
        <v>500</v>
      </c>
      <c r="H209" s="98">
        <f t="shared" si="127"/>
        <v>600</v>
      </c>
      <c r="I209" s="98">
        <v>1000</v>
      </c>
      <c r="J209" s="98">
        <f>J210</f>
        <v>600</v>
      </c>
      <c r="K209" s="98">
        <f t="shared" ref="K209:M209" si="129">K210</f>
        <v>500</v>
      </c>
      <c r="L209" s="98">
        <f t="shared" si="129"/>
        <v>500</v>
      </c>
      <c r="M209" s="98">
        <f t="shared" si="129"/>
        <v>500</v>
      </c>
      <c r="P209" s="34"/>
      <c r="Q209" s="34"/>
      <c r="R209" s="34"/>
      <c r="S209" s="34"/>
    </row>
    <row r="210" spans="1:19" ht="14.1" customHeight="1" x14ac:dyDescent="0.2">
      <c r="A210" s="20"/>
      <c r="B210" s="21"/>
      <c r="C210" s="22"/>
      <c r="D210" s="22"/>
      <c r="E210" s="70">
        <v>640</v>
      </c>
      <c r="F210" s="36" t="s">
        <v>92</v>
      </c>
      <c r="G210" s="30">
        <v>500</v>
      </c>
      <c r="H210" s="30">
        <v>600</v>
      </c>
      <c r="I210" s="30">
        <v>1000</v>
      </c>
      <c r="J210" s="30">
        <v>600</v>
      </c>
      <c r="K210" s="30">
        <v>500</v>
      </c>
      <c r="L210" s="30">
        <v>500</v>
      </c>
      <c r="M210" s="30">
        <v>500</v>
      </c>
      <c r="P210" s="40"/>
      <c r="Q210" s="40"/>
      <c r="R210" s="40"/>
      <c r="S210" s="40"/>
    </row>
    <row r="211" spans="1:19" s="34" customFormat="1" ht="14.1" customHeight="1" x14ac:dyDescent="0.2">
      <c r="A211" s="143">
        <v>12</v>
      </c>
      <c r="B211" s="144"/>
      <c r="C211" s="144"/>
      <c r="D211" s="145"/>
      <c r="E211" s="146"/>
      <c r="F211" s="143" t="s">
        <v>16</v>
      </c>
      <c r="G211" s="147">
        <f t="shared" ref="G211" si="130">G212+G215</f>
        <v>23731</v>
      </c>
      <c r="H211" s="147">
        <f t="shared" ref="H211:M211" si="131">H212+H215</f>
        <v>24164</v>
      </c>
      <c r="I211" s="147">
        <f t="shared" ref="I211" si="132">I212+I215</f>
        <v>27950</v>
      </c>
      <c r="J211" s="147">
        <f t="shared" si="131"/>
        <v>32686</v>
      </c>
      <c r="K211" s="147">
        <f t="shared" si="131"/>
        <v>53360</v>
      </c>
      <c r="L211" s="147">
        <f t="shared" si="131"/>
        <v>53360</v>
      </c>
      <c r="M211" s="147">
        <f t="shared" si="131"/>
        <v>53360</v>
      </c>
      <c r="N211" s="5"/>
      <c r="O211" s="5"/>
      <c r="Q211" s="40"/>
      <c r="R211" s="40"/>
      <c r="S211" s="32"/>
    </row>
    <row r="212" spans="1:19" s="40" customFormat="1" ht="14.1" customHeight="1" x14ac:dyDescent="0.2">
      <c r="A212" s="3"/>
      <c r="B212" s="117">
        <v>1</v>
      </c>
      <c r="C212" s="117"/>
      <c r="D212" s="118" t="s">
        <v>453</v>
      </c>
      <c r="E212" s="119"/>
      <c r="F212" s="120" t="s">
        <v>17</v>
      </c>
      <c r="G212" s="121">
        <f t="shared" ref="G212" si="133">SUM(G213:G214)</f>
        <v>18481</v>
      </c>
      <c r="H212" s="121">
        <f t="shared" ref="H212:M212" si="134">SUM(H213:H214)</f>
        <v>16380</v>
      </c>
      <c r="I212" s="121">
        <f t="shared" ref="I212" si="135">SUM(I213:I214)</f>
        <v>21950</v>
      </c>
      <c r="J212" s="121">
        <f t="shared" si="134"/>
        <v>30686</v>
      </c>
      <c r="K212" s="121">
        <f t="shared" si="134"/>
        <v>47360</v>
      </c>
      <c r="L212" s="121">
        <f t="shared" si="134"/>
        <v>47360</v>
      </c>
      <c r="M212" s="121">
        <f t="shared" si="134"/>
        <v>47360</v>
      </c>
      <c r="S212" s="32"/>
    </row>
    <row r="213" spans="1:19" s="40" customFormat="1" ht="14.1" customHeight="1" x14ac:dyDescent="0.2">
      <c r="A213" s="18"/>
      <c r="B213" s="15"/>
      <c r="C213" s="15"/>
      <c r="D213" s="15"/>
      <c r="E213" s="71">
        <v>620</v>
      </c>
      <c r="F213" s="6" t="s">
        <v>271</v>
      </c>
      <c r="G213" s="31">
        <v>923</v>
      </c>
      <c r="H213" s="31">
        <v>923</v>
      </c>
      <c r="I213" s="30">
        <v>1100</v>
      </c>
      <c r="J213" s="31">
        <v>1076</v>
      </c>
      <c r="K213" s="30">
        <v>1260</v>
      </c>
      <c r="L213" s="30">
        <v>1260</v>
      </c>
      <c r="M213" s="30">
        <v>1260</v>
      </c>
      <c r="N213" s="5"/>
      <c r="O213" s="5"/>
    </row>
    <row r="214" spans="1:19" s="40" customFormat="1" ht="14.1" customHeight="1" x14ac:dyDescent="0.2">
      <c r="A214" s="18"/>
      <c r="B214" s="15"/>
      <c r="C214" s="15"/>
      <c r="D214" s="15"/>
      <c r="E214" s="71">
        <v>630</v>
      </c>
      <c r="F214" s="15" t="s">
        <v>93</v>
      </c>
      <c r="G214" s="31">
        <v>17558</v>
      </c>
      <c r="H214" s="31">
        <v>15457</v>
      </c>
      <c r="I214" s="31">
        <v>20850</v>
      </c>
      <c r="J214" s="30">
        <v>29610</v>
      </c>
      <c r="K214" s="30">
        <v>46100</v>
      </c>
      <c r="L214" s="30">
        <v>46100</v>
      </c>
      <c r="M214" s="30">
        <v>46100</v>
      </c>
      <c r="N214" s="267"/>
      <c r="O214" s="32"/>
      <c r="P214" s="32"/>
      <c r="Q214" s="32"/>
      <c r="R214" s="34"/>
      <c r="S214" s="34"/>
    </row>
    <row r="215" spans="1:19" s="40" customFormat="1" ht="14.1" customHeight="1" x14ac:dyDescent="0.2">
      <c r="A215" s="3"/>
      <c r="B215" s="117">
        <v>2</v>
      </c>
      <c r="C215" s="117"/>
      <c r="D215" s="118" t="s">
        <v>322</v>
      </c>
      <c r="E215" s="122"/>
      <c r="F215" s="120" t="s">
        <v>130</v>
      </c>
      <c r="G215" s="121">
        <f t="shared" ref="G215:M215" si="136">+G216</f>
        <v>5250</v>
      </c>
      <c r="H215" s="121">
        <f t="shared" si="136"/>
        <v>7784</v>
      </c>
      <c r="I215" s="121">
        <f t="shared" si="136"/>
        <v>6000</v>
      </c>
      <c r="J215" s="121">
        <f t="shared" si="136"/>
        <v>2000</v>
      </c>
      <c r="K215" s="121">
        <f t="shared" si="136"/>
        <v>6000</v>
      </c>
      <c r="L215" s="121">
        <f t="shared" si="136"/>
        <v>6000</v>
      </c>
      <c r="M215" s="121">
        <f t="shared" si="136"/>
        <v>6000</v>
      </c>
      <c r="N215" s="5"/>
      <c r="O215" s="5"/>
      <c r="P215" s="5"/>
      <c r="Q215" s="5"/>
      <c r="R215" s="5"/>
      <c r="S215" s="5"/>
    </row>
    <row r="216" spans="1:19" s="34" customFormat="1" ht="14.1" customHeight="1" x14ac:dyDescent="0.2">
      <c r="A216" s="3"/>
      <c r="B216" s="3"/>
      <c r="C216" s="3"/>
      <c r="D216" s="8"/>
      <c r="E216" s="69">
        <v>630</v>
      </c>
      <c r="F216" s="6" t="s">
        <v>93</v>
      </c>
      <c r="G216" s="31">
        <v>5250</v>
      </c>
      <c r="H216" s="31">
        <v>7784</v>
      </c>
      <c r="I216" s="31">
        <v>6000</v>
      </c>
      <c r="J216" s="30">
        <v>2000</v>
      </c>
      <c r="K216" s="31">
        <v>6000</v>
      </c>
      <c r="L216" s="31">
        <v>6000</v>
      </c>
      <c r="M216" s="31">
        <v>6000</v>
      </c>
      <c r="N216" s="5"/>
      <c r="O216" s="5"/>
      <c r="P216" s="5"/>
      <c r="R216" s="32"/>
      <c r="S216" s="32"/>
    </row>
    <row r="217" spans="1:19" ht="14.1" customHeight="1" x14ac:dyDescent="0.2">
      <c r="A217" s="143">
        <v>13</v>
      </c>
      <c r="B217" s="144"/>
      <c r="C217" s="144"/>
      <c r="D217" s="145"/>
      <c r="E217" s="146"/>
      <c r="F217" s="143" t="s">
        <v>19</v>
      </c>
      <c r="G217" s="147">
        <f>G218+G229+G231+G233</f>
        <v>41603</v>
      </c>
      <c r="H217" s="147">
        <f t="shared" ref="H217:M217" si="137">H218+H229+H231+H233</f>
        <v>46220</v>
      </c>
      <c r="I217" s="147">
        <f t="shared" si="137"/>
        <v>50820</v>
      </c>
      <c r="J217" s="147">
        <f t="shared" si="137"/>
        <v>33319</v>
      </c>
      <c r="K217" s="147">
        <f t="shared" si="137"/>
        <v>42748</v>
      </c>
      <c r="L217" s="147">
        <f t="shared" si="137"/>
        <v>42748</v>
      </c>
      <c r="M217" s="147">
        <f t="shared" si="137"/>
        <v>42748</v>
      </c>
      <c r="P217" s="32"/>
      <c r="Q217" s="32"/>
      <c r="R217" s="32"/>
      <c r="S217" s="32"/>
    </row>
    <row r="218" spans="1:19" s="32" customFormat="1" ht="14.1" customHeight="1" x14ac:dyDescent="0.2">
      <c r="A218" s="6"/>
      <c r="B218" s="123">
        <v>1</v>
      </c>
      <c r="C218" s="117"/>
      <c r="D218" s="118"/>
      <c r="E218" s="122"/>
      <c r="F218" s="124" t="s">
        <v>20</v>
      </c>
      <c r="G218" s="121">
        <f t="shared" ref="G218" si="138">G219+G224</f>
        <v>36315</v>
      </c>
      <c r="H218" s="121">
        <f t="shared" ref="H218:M218" si="139">H219+H224</f>
        <v>41520</v>
      </c>
      <c r="I218" s="121">
        <f t="shared" ref="I218" si="140">I219+I224</f>
        <v>46520</v>
      </c>
      <c r="J218" s="121">
        <f t="shared" si="139"/>
        <v>28519</v>
      </c>
      <c r="K218" s="121">
        <f t="shared" si="139"/>
        <v>33448</v>
      </c>
      <c r="L218" s="121">
        <f t="shared" si="139"/>
        <v>33448</v>
      </c>
      <c r="M218" s="121">
        <f t="shared" si="139"/>
        <v>33448</v>
      </c>
    </row>
    <row r="219" spans="1:19" s="32" customFormat="1" ht="14.1" customHeight="1" x14ac:dyDescent="0.2">
      <c r="A219" s="6"/>
      <c r="B219" s="21"/>
      <c r="C219" s="157">
        <v>1</v>
      </c>
      <c r="D219" s="158" t="s">
        <v>222</v>
      </c>
      <c r="E219" s="159"/>
      <c r="F219" s="170" t="s">
        <v>131</v>
      </c>
      <c r="G219" s="161">
        <f t="shared" ref="G219" si="141">SUM(G220:G223)</f>
        <v>5456</v>
      </c>
      <c r="H219" s="161">
        <f t="shared" ref="H219:M219" si="142">SUM(H220:H223)</f>
        <v>5937</v>
      </c>
      <c r="I219" s="161">
        <f t="shared" ref="I219" si="143">SUM(I220:I223)</f>
        <v>6470</v>
      </c>
      <c r="J219" s="161">
        <f t="shared" si="142"/>
        <v>2642</v>
      </c>
      <c r="K219" s="161">
        <f t="shared" si="142"/>
        <v>0</v>
      </c>
      <c r="L219" s="161">
        <f t="shared" si="142"/>
        <v>0</v>
      </c>
      <c r="M219" s="161">
        <f t="shared" si="142"/>
        <v>0</v>
      </c>
    </row>
    <row r="220" spans="1:19" s="32" customFormat="1" ht="14.1" customHeight="1" x14ac:dyDescent="0.2">
      <c r="A220" s="6"/>
      <c r="B220" s="21"/>
      <c r="C220" s="20"/>
      <c r="D220" s="22"/>
      <c r="E220" s="70">
        <v>610</v>
      </c>
      <c r="F220" s="6" t="s">
        <v>270</v>
      </c>
      <c r="G220" s="31">
        <v>3994</v>
      </c>
      <c r="H220" s="31">
        <v>4354</v>
      </c>
      <c r="I220" s="30">
        <v>4450</v>
      </c>
      <c r="J220" s="31">
        <v>1884</v>
      </c>
      <c r="K220" s="30">
        <v>0</v>
      </c>
      <c r="L220" s="30">
        <v>0</v>
      </c>
      <c r="M220" s="30">
        <v>0</v>
      </c>
    </row>
    <row r="221" spans="1:19" s="32" customFormat="1" ht="14.1" customHeight="1" x14ac:dyDescent="0.2">
      <c r="A221" s="6"/>
      <c r="B221" s="21"/>
      <c r="C221" s="20"/>
      <c r="D221" s="22"/>
      <c r="E221" s="70">
        <v>620</v>
      </c>
      <c r="F221" s="6" t="s">
        <v>271</v>
      </c>
      <c r="G221" s="31">
        <v>1396</v>
      </c>
      <c r="H221" s="31">
        <v>1521</v>
      </c>
      <c r="I221" s="30">
        <v>1770</v>
      </c>
      <c r="J221" s="31">
        <v>740</v>
      </c>
      <c r="K221" s="30">
        <v>0</v>
      </c>
      <c r="L221" s="30">
        <v>0</v>
      </c>
      <c r="M221" s="30">
        <v>0</v>
      </c>
    </row>
    <row r="222" spans="1:19" s="32" customFormat="1" ht="14.1" customHeight="1" x14ac:dyDescent="0.2">
      <c r="A222" s="6"/>
      <c r="B222" s="21"/>
      <c r="C222" s="20"/>
      <c r="D222" s="22"/>
      <c r="E222" s="70">
        <v>630</v>
      </c>
      <c r="F222" s="26" t="s">
        <v>93</v>
      </c>
      <c r="G222" s="31">
        <v>16</v>
      </c>
      <c r="H222" s="31">
        <v>62</v>
      </c>
      <c r="I222" s="31">
        <v>150</v>
      </c>
      <c r="J222" s="31">
        <v>18</v>
      </c>
      <c r="K222" s="31">
        <v>0</v>
      </c>
      <c r="L222" s="31">
        <v>0</v>
      </c>
      <c r="M222" s="31">
        <v>0</v>
      </c>
    </row>
    <row r="223" spans="1:19" s="32" customFormat="1" ht="14.1" customHeight="1" x14ac:dyDescent="0.2">
      <c r="A223" s="6"/>
      <c r="B223" s="21"/>
      <c r="C223" s="20"/>
      <c r="D223" s="22"/>
      <c r="E223" s="70">
        <v>640</v>
      </c>
      <c r="F223" s="26" t="s">
        <v>92</v>
      </c>
      <c r="G223" s="31">
        <v>50</v>
      </c>
      <c r="H223" s="31">
        <v>0</v>
      </c>
      <c r="I223" s="31">
        <v>100</v>
      </c>
      <c r="J223" s="31">
        <v>0</v>
      </c>
      <c r="K223" s="31">
        <v>0</v>
      </c>
      <c r="L223" s="31">
        <v>0</v>
      </c>
      <c r="M223" s="31">
        <v>0</v>
      </c>
    </row>
    <row r="224" spans="1:19" s="32" customFormat="1" ht="14.1" customHeight="1" x14ac:dyDescent="0.2">
      <c r="A224" s="6"/>
      <c r="B224" s="21"/>
      <c r="C224" s="157">
        <v>2</v>
      </c>
      <c r="D224" s="158" t="s">
        <v>365</v>
      </c>
      <c r="E224" s="159"/>
      <c r="F224" s="170" t="s">
        <v>236</v>
      </c>
      <c r="G224" s="161">
        <f t="shared" ref="G224" si="144">SUM(G225:G228)</f>
        <v>30859</v>
      </c>
      <c r="H224" s="161">
        <f t="shared" ref="H224:M224" si="145">SUM(H225:H228)</f>
        <v>35583</v>
      </c>
      <c r="I224" s="161">
        <f t="shared" ref="I224" si="146">SUM(I225:I228)</f>
        <v>40050</v>
      </c>
      <c r="J224" s="161">
        <f t="shared" si="145"/>
        <v>25877</v>
      </c>
      <c r="K224" s="161">
        <f t="shared" si="145"/>
        <v>33448</v>
      </c>
      <c r="L224" s="161">
        <f t="shared" si="145"/>
        <v>33448</v>
      </c>
      <c r="M224" s="161">
        <f t="shared" si="145"/>
        <v>33448</v>
      </c>
    </row>
    <row r="225" spans="1:19" s="32" customFormat="1" ht="14.1" customHeight="1" x14ac:dyDescent="0.2">
      <c r="A225" s="6"/>
      <c r="B225" s="21"/>
      <c r="C225" s="20"/>
      <c r="D225" s="22"/>
      <c r="E225" s="70">
        <v>610</v>
      </c>
      <c r="F225" s="6" t="s">
        <v>270</v>
      </c>
      <c r="G225" s="31">
        <v>8021</v>
      </c>
      <c r="H225" s="31">
        <v>10713</v>
      </c>
      <c r="I225" s="30">
        <v>9350</v>
      </c>
      <c r="J225" s="30">
        <v>9400</v>
      </c>
      <c r="K225" s="30">
        <v>10868</v>
      </c>
      <c r="L225" s="30">
        <v>10868</v>
      </c>
      <c r="M225" s="30">
        <v>10868</v>
      </c>
      <c r="N225" s="5"/>
      <c r="O225" s="5"/>
      <c r="P225" s="5"/>
      <c r="Q225" s="5"/>
      <c r="R225" s="5"/>
      <c r="S225" s="5"/>
    </row>
    <row r="226" spans="1:19" s="32" customFormat="1" ht="14.1" customHeight="1" x14ac:dyDescent="0.2">
      <c r="A226" s="6"/>
      <c r="B226" s="21"/>
      <c r="C226" s="20"/>
      <c r="D226" s="22"/>
      <c r="E226" s="70">
        <v>620</v>
      </c>
      <c r="F226" s="6" t="s">
        <v>271</v>
      </c>
      <c r="G226" s="31">
        <v>2816</v>
      </c>
      <c r="H226" s="31">
        <v>3829</v>
      </c>
      <c r="I226" s="30">
        <v>3500</v>
      </c>
      <c r="J226" s="30">
        <v>3530</v>
      </c>
      <c r="K226" s="30">
        <v>4020</v>
      </c>
      <c r="L226" s="30">
        <v>4020</v>
      </c>
      <c r="M226" s="30">
        <v>4020</v>
      </c>
      <c r="N226" s="5"/>
      <c r="O226" s="5"/>
      <c r="P226" s="5"/>
      <c r="Q226" s="5"/>
      <c r="R226" s="5"/>
      <c r="S226" s="5"/>
    </row>
    <row r="227" spans="1:19" ht="13.5" customHeight="1" x14ac:dyDescent="0.2">
      <c r="A227" s="6"/>
      <c r="B227" s="21"/>
      <c r="C227" s="20"/>
      <c r="D227" s="22"/>
      <c r="E227" s="70">
        <v>630</v>
      </c>
      <c r="F227" s="26" t="s">
        <v>93</v>
      </c>
      <c r="G227" s="31">
        <v>1138</v>
      </c>
      <c r="H227" s="31">
        <v>1219</v>
      </c>
      <c r="I227" s="31">
        <v>2200</v>
      </c>
      <c r="J227" s="30">
        <v>2750</v>
      </c>
      <c r="K227" s="30">
        <v>3560</v>
      </c>
      <c r="L227" s="30">
        <v>3560</v>
      </c>
      <c r="M227" s="30">
        <v>3560</v>
      </c>
      <c r="N227" s="32"/>
      <c r="O227" s="32"/>
      <c r="P227" s="32"/>
      <c r="Q227" s="32"/>
      <c r="R227" s="32"/>
      <c r="S227" s="32"/>
    </row>
    <row r="228" spans="1:19" ht="13.5" customHeight="1" x14ac:dyDescent="0.2">
      <c r="A228" s="6"/>
      <c r="B228" s="21"/>
      <c r="C228" s="20"/>
      <c r="D228" s="22"/>
      <c r="E228" s="70">
        <v>640</v>
      </c>
      <c r="F228" s="26" t="s">
        <v>92</v>
      </c>
      <c r="G228" s="31">
        <v>18884</v>
      </c>
      <c r="H228" s="31">
        <v>19822</v>
      </c>
      <c r="I228" s="31">
        <v>25000</v>
      </c>
      <c r="J228" s="31">
        <v>10197</v>
      </c>
      <c r="K228" s="30">
        <v>15000</v>
      </c>
      <c r="L228" s="30">
        <v>15000</v>
      </c>
      <c r="M228" s="30">
        <v>15000</v>
      </c>
    </row>
    <row r="229" spans="1:19" s="32" customFormat="1" ht="14.1" customHeight="1" x14ac:dyDescent="0.2">
      <c r="A229" s="6"/>
      <c r="B229" s="123">
        <v>2</v>
      </c>
      <c r="C229" s="117"/>
      <c r="D229" s="118" t="s">
        <v>366</v>
      </c>
      <c r="E229" s="122"/>
      <c r="F229" s="124" t="s">
        <v>132</v>
      </c>
      <c r="G229" s="121">
        <f t="shared" ref="G229:M229" si="147">G230</f>
        <v>1994</v>
      </c>
      <c r="H229" s="121">
        <f t="shared" si="147"/>
        <v>3181</v>
      </c>
      <c r="I229" s="121">
        <f t="shared" si="147"/>
        <v>2200</v>
      </c>
      <c r="J229" s="121">
        <f t="shared" si="147"/>
        <v>2200</v>
      </c>
      <c r="K229" s="121">
        <f t="shared" si="147"/>
        <v>3000</v>
      </c>
      <c r="L229" s="121">
        <f t="shared" si="147"/>
        <v>3000</v>
      </c>
      <c r="M229" s="121">
        <f t="shared" si="147"/>
        <v>3000</v>
      </c>
    </row>
    <row r="230" spans="1:19" ht="14.1" customHeight="1" x14ac:dyDescent="0.2">
      <c r="A230" s="6"/>
      <c r="B230" s="21"/>
      <c r="C230" s="20"/>
      <c r="D230" s="22"/>
      <c r="E230" s="70">
        <v>630</v>
      </c>
      <c r="F230" s="26" t="s">
        <v>93</v>
      </c>
      <c r="G230" s="31">
        <v>1994</v>
      </c>
      <c r="H230" s="31">
        <v>3181</v>
      </c>
      <c r="I230" s="31">
        <v>2200</v>
      </c>
      <c r="J230" s="31">
        <v>2200</v>
      </c>
      <c r="K230" s="30">
        <v>3000</v>
      </c>
      <c r="L230" s="30">
        <v>3000</v>
      </c>
      <c r="M230" s="30">
        <v>3000</v>
      </c>
    </row>
    <row r="231" spans="1:19" s="32" customFormat="1" ht="14.1" customHeight="1" x14ac:dyDescent="0.2">
      <c r="A231" s="6"/>
      <c r="B231" s="123">
        <v>3</v>
      </c>
      <c r="C231" s="117"/>
      <c r="D231" s="118" t="s">
        <v>133</v>
      </c>
      <c r="E231" s="122"/>
      <c r="F231" s="124" t="s">
        <v>157</v>
      </c>
      <c r="G231" s="121">
        <f t="shared" ref="G231:M231" si="148">G232</f>
        <v>3294</v>
      </c>
      <c r="H231" s="121">
        <f t="shared" si="148"/>
        <v>1519</v>
      </c>
      <c r="I231" s="121">
        <f t="shared" si="148"/>
        <v>2100</v>
      </c>
      <c r="J231" s="121">
        <f t="shared" si="148"/>
        <v>0</v>
      </c>
      <c r="K231" s="121">
        <f t="shared" si="148"/>
        <v>1800</v>
      </c>
      <c r="L231" s="121">
        <f t="shared" si="148"/>
        <v>1800</v>
      </c>
      <c r="M231" s="121">
        <f t="shared" si="148"/>
        <v>1800</v>
      </c>
    </row>
    <row r="232" spans="1:19" ht="14.1" customHeight="1" x14ac:dyDescent="0.2">
      <c r="A232" s="6"/>
      <c r="B232" s="21"/>
      <c r="C232" s="20"/>
      <c r="D232" s="22"/>
      <c r="E232" s="70">
        <v>630</v>
      </c>
      <c r="F232" s="26" t="s">
        <v>93</v>
      </c>
      <c r="G232" s="31">
        <v>3294</v>
      </c>
      <c r="H232" s="31">
        <v>1519</v>
      </c>
      <c r="I232" s="31">
        <v>2100</v>
      </c>
      <c r="J232" s="31">
        <v>0</v>
      </c>
      <c r="K232" s="31">
        <v>1800</v>
      </c>
      <c r="L232" s="31">
        <v>1800</v>
      </c>
      <c r="M232" s="31">
        <v>1800</v>
      </c>
      <c r="N232" s="32"/>
      <c r="O232" s="32"/>
      <c r="P232" s="32"/>
      <c r="Q232" s="32"/>
      <c r="R232" s="32"/>
      <c r="S232" s="32"/>
    </row>
    <row r="233" spans="1:19" ht="14.1" customHeight="1" x14ac:dyDescent="0.2">
      <c r="A233" s="6"/>
      <c r="B233" s="123">
        <v>4</v>
      </c>
      <c r="C233" s="128"/>
      <c r="D233" s="118" t="s">
        <v>163</v>
      </c>
      <c r="E233" s="119"/>
      <c r="F233" s="124" t="s">
        <v>473</v>
      </c>
      <c r="G233" s="121">
        <f>G234</f>
        <v>0</v>
      </c>
      <c r="H233" s="121">
        <f t="shared" ref="H233:M233" si="149">H234</f>
        <v>0</v>
      </c>
      <c r="I233" s="121">
        <f t="shared" si="149"/>
        <v>0</v>
      </c>
      <c r="J233" s="121">
        <f t="shared" si="149"/>
        <v>2600</v>
      </c>
      <c r="K233" s="121">
        <f t="shared" si="149"/>
        <v>4500</v>
      </c>
      <c r="L233" s="121">
        <f t="shared" si="149"/>
        <v>4500</v>
      </c>
      <c r="M233" s="121">
        <f t="shared" si="149"/>
        <v>4500</v>
      </c>
      <c r="N233" s="32"/>
      <c r="O233" s="32"/>
      <c r="P233" s="32"/>
      <c r="Q233" s="32"/>
      <c r="R233" s="32"/>
      <c r="S233" s="32"/>
    </row>
    <row r="234" spans="1:19" ht="14.1" customHeight="1" x14ac:dyDescent="0.2">
      <c r="A234" s="6"/>
      <c r="B234" s="21"/>
      <c r="C234" s="20"/>
      <c r="D234" s="22"/>
      <c r="E234" s="70">
        <v>640</v>
      </c>
      <c r="F234" s="26" t="s">
        <v>92</v>
      </c>
      <c r="G234" s="31">
        <v>0</v>
      </c>
      <c r="H234" s="31">
        <v>0</v>
      </c>
      <c r="I234" s="31">
        <v>0</v>
      </c>
      <c r="J234" s="30">
        <v>2600</v>
      </c>
      <c r="K234" s="31">
        <v>4500</v>
      </c>
      <c r="L234" s="31">
        <v>4500</v>
      </c>
      <c r="M234" s="31">
        <v>4500</v>
      </c>
      <c r="N234" s="32"/>
      <c r="O234" s="32"/>
      <c r="P234" s="32"/>
      <c r="Q234" s="32"/>
      <c r="R234" s="32"/>
      <c r="S234" s="32"/>
    </row>
    <row r="235" spans="1:19" s="32" customFormat="1" ht="14.1" customHeight="1" x14ac:dyDescent="0.2">
      <c r="A235" s="143">
        <v>14</v>
      </c>
      <c r="B235" s="144"/>
      <c r="C235" s="144"/>
      <c r="D235" s="145"/>
      <c r="E235" s="146"/>
      <c r="F235" s="143" t="s">
        <v>134</v>
      </c>
      <c r="G235" s="147">
        <f t="shared" ref="G235" si="150">G236+G242</f>
        <v>158449</v>
      </c>
      <c r="H235" s="147">
        <f t="shared" ref="H235:M235" si="151">H236+H242</f>
        <v>147184</v>
      </c>
      <c r="I235" s="147">
        <f t="shared" ref="I235" si="152">I236+I242</f>
        <v>155933</v>
      </c>
      <c r="J235" s="147">
        <f t="shared" si="151"/>
        <v>168506</v>
      </c>
      <c r="K235" s="147">
        <f t="shared" si="151"/>
        <v>188837</v>
      </c>
      <c r="L235" s="147">
        <f t="shared" si="151"/>
        <v>187397</v>
      </c>
      <c r="M235" s="147">
        <f t="shared" si="151"/>
        <v>187397</v>
      </c>
    </row>
    <row r="236" spans="1:19" s="32" customFormat="1" ht="14.1" customHeight="1" x14ac:dyDescent="0.2">
      <c r="A236" s="3"/>
      <c r="B236" s="123">
        <v>1</v>
      </c>
      <c r="C236" s="117"/>
      <c r="D236" s="118"/>
      <c r="E236" s="122"/>
      <c r="F236" s="124" t="s">
        <v>135</v>
      </c>
      <c r="G236" s="121">
        <f t="shared" ref="G236" si="153">SUM(G238:G241)</f>
        <v>158031</v>
      </c>
      <c r="H236" s="121">
        <f t="shared" ref="H236:M236" si="154">SUM(H238:H241)</f>
        <v>146756</v>
      </c>
      <c r="I236" s="121">
        <f t="shared" ref="I236" si="155">SUM(I238:I241)</f>
        <v>155500</v>
      </c>
      <c r="J236" s="121">
        <f t="shared" si="154"/>
        <v>168072</v>
      </c>
      <c r="K236" s="121">
        <f t="shared" si="154"/>
        <v>188390</v>
      </c>
      <c r="L236" s="121">
        <f t="shared" si="154"/>
        <v>186950</v>
      </c>
      <c r="M236" s="121">
        <f t="shared" si="154"/>
        <v>186950</v>
      </c>
    </row>
    <row r="237" spans="1:19" s="32" customFormat="1" ht="14.1" customHeight="1" x14ac:dyDescent="0.2">
      <c r="A237" s="3"/>
      <c r="B237" s="19"/>
      <c r="C237" s="157">
        <v>1</v>
      </c>
      <c r="D237" s="158" t="s">
        <v>475</v>
      </c>
      <c r="E237" s="159"/>
      <c r="F237" s="170" t="s">
        <v>135</v>
      </c>
      <c r="G237" s="161">
        <f t="shared" ref="G237" si="156">G238+G239+G240+G241</f>
        <v>158031</v>
      </c>
      <c r="H237" s="161">
        <f t="shared" ref="H237:M237" si="157">H238+H239+H240+H241</f>
        <v>146756</v>
      </c>
      <c r="I237" s="161">
        <f t="shared" ref="I237" si="158">I238+I239+I240+I241</f>
        <v>155500</v>
      </c>
      <c r="J237" s="161">
        <f t="shared" si="157"/>
        <v>168072</v>
      </c>
      <c r="K237" s="161">
        <f t="shared" si="157"/>
        <v>188390</v>
      </c>
      <c r="L237" s="161">
        <f t="shared" si="157"/>
        <v>186950</v>
      </c>
      <c r="M237" s="161">
        <f t="shared" si="157"/>
        <v>186950</v>
      </c>
    </row>
    <row r="238" spans="1:19" s="32" customFormat="1" ht="14.1" customHeight="1" x14ac:dyDescent="0.2">
      <c r="A238" s="3"/>
      <c r="B238" s="21"/>
      <c r="C238" s="20"/>
      <c r="D238" s="22"/>
      <c r="E238" s="71">
        <v>610</v>
      </c>
      <c r="F238" s="6" t="s">
        <v>270</v>
      </c>
      <c r="G238" s="31">
        <v>81629</v>
      </c>
      <c r="H238" s="31">
        <v>78460</v>
      </c>
      <c r="I238" s="30">
        <v>83200</v>
      </c>
      <c r="J238" s="30">
        <v>88990</v>
      </c>
      <c r="K238" s="30">
        <v>95750</v>
      </c>
      <c r="L238" s="30">
        <v>95750</v>
      </c>
      <c r="M238" s="30">
        <v>95750</v>
      </c>
    </row>
    <row r="239" spans="1:19" s="32" customFormat="1" ht="14.1" customHeight="1" x14ac:dyDescent="0.2">
      <c r="A239" s="3"/>
      <c r="B239" s="21"/>
      <c r="C239" s="20"/>
      <c r="D239" s="22"/>
      <c r="E239" s="71">
        <v>620</v>
      </c>
      <c r="F239" s="6" t="s">
        <v>271</v>
      </c>
      <c r="G239" s="31">
        <v>29822</v>
      </c>
      <c r="H239" s="31">
        <v>28877</v>
      </c>
      <c r="I239" s="30">
        <v>31300</v>
      </c>
      <c r="J239" s="30">
        <v>33329</v>
      </c>
      <c r="K239" s="30">
        <v>34755</v>
      </c>
      <c r="L239" s="30">
        <v>34755</v>
      </c>
      <c r="M239" s="30">
        <v>34755</v>
      </c>
    </row>
    <row r="240" spans="1:19" s="32" customFormat="1" ht="14.1" customHeight="1" x14ac:dyDescent="0.2">
      <c r="A240" s="3"/>
      <c r="B240" s="21"/>
      <c r="C240" s="20"/>
      <c r="D240" s="22"/>
      <c r="E240" s="71">
        <v>630</v>
      </c>
      <c r="F240" s="15" t="s">
        <v>93</v>
      </c>
      <c r="G240" s="31">
        <v>44275</v>
      </c>
      <c r="H240" s="31">
        <v>39419</v>
      </c>
      <c r="I240" s="30">
        <v>40600</v>
      </c>
      <c r="J240" s="30">
        <v>45538</v>
      </c>
      <c r="K240" s="30">
        <v>57485</v>
      </c>
      <c r="L240" s="30">
        <v>56045</v>
      </c>
      <c r="M240" s="30">
        <v>56045</v>
      </c>
      <c r="N240" s="267"/>
    </row>
    <row r="241" spans="1:19" s="32" customFormat="1" ht="14.1" customHeight="1" x14ac:dyDescent="0.2">
      <c r="A241" s="3"/>
      <c r="B241" s="21"/>
      <c r="C241" s="20"/>
      <c r="D241" s="22"/>
      <c r="E241" s="70">
        <v>640</v>
      </c>
      <c r="F241" s="26" t="s">
        <v>92</v>
      </c>
      <c r="G241" s="31">
        <v>2305</v>
      </c>
      <c r="H241" s="31">
        <v>0</v>
      </c>
      <c r="I241" s="31">
        <v>400</v>
      </c>
      <c r="J241" s="31">
        <v>215</v>
      </c>
      <c r="K241" s="31">
        <v>400</v>
      </c>
      <c r="L241" s="31">
        <v>400</v>
      </c>
      <c r="M241" s="31">
        <v>400</v>
      </c>
      <c r="N241" s="5"/>
      <c r="O241" s="5"/>
      <c r="P241" s="5"/>
      <c r="Q241" s="5"/>
    </row>
    <row r="242" spans="1:19" s="32" customFormat="1" ht="14.1" customHeight="1" x14ac:dyDescent="0.2">
      <c r="A242" s="3"/>
      <c r="B242" s="123">
        <v>2</v>
      </c>
      <c r="C242" s="117"/>
      <c r="D242" s="118"/>
      <c r="E242" s="122"/>
      <c r="F242" s="124" t="s">
        <v>136</v>
      </c>
      <c r="G242" s="121">
        <f t="shared" ref="G242" si="159">G244</f>
        <v>418</v>
      </c>
      <c r="H242" s="121">
        <f t="shared" ref="H242:M242" si="160">H244</f>
        <v>428</v>
      </c>
      <c r="I242" s="121">
        <f t="shared" ref="I242" si="161">I244</f>
        <v>433</v>
      </c>
      <c r="J242" s="121">
        <f t="shared" si="160"/>
        <v>434</v>
      </c>
      <c r="K242" s="121">
        <f t="shared" si="160"/>
        <v>447</v>
      </c>
      <c r="L242" s="121">
        <f t="shared" si="160"/>
        <v>447</v>
      </c>
      <c r="M242" s="121">
        <f t="shared" si="160"/>
        <v>447</v>
      </c>
    </row>
    <row r="243" spans="1:19" s="32" customFormat="1" ht="14.1" customHeight="1" x14ac:dyDescent="0.2">
      <c r="A243" s="3"/>
      <c r="B243" s="19"/>
      <c r="C243" s="157">
        <v>2</v>
      </c>
      <c r="D243" s="158" t="s">
        <v>101</v>
      </c>
      <c r="E243" s="159"/>
      <c r="F243" s="170" t="s">
        <v>237</v>
      </c>
      <c r="G243" s="161">
        <f t="shared" ref="G243:M243" si="162">G244</f>
        <v>418</v>
      </c>
      <c r="H243" s="161">
        <f t="shared" si="162"/>
        <v>428</v>
      </c>
      <c r="I243" s="161">
        <f t="shared" si="162"/>
        <v>433</v>
      </c>
      <c r="J243" s="161">
        <f t="shared" si="162"/>
        <v>434</v>
      </c>
      <c r="K243" s="161">
        <f t="shared" si="162"/>
        <v>447</v>
      </c>
      <c r="L243" s="161">
        <f t="shared" si="162"/>
        <v>447</v>
      </c>
      <c r="M243" s="161">
        <f t="shared" si="162"/>
        <v>447</v>
      </c>
      <c r="N243" s="5"/>
      <c r="O243" s="5"/>
      <c r="P243" s="5"/>
      <c r="Q243" s="5"/>
      <c r="R243" s="5"/>
      <c r="S243" s="5"/>
    </row>
    <row r="244" spans="1:19" s="32" customFormat="1" ht="14.1" customHeight="1" x14ac:dyDescent="0.2">
      <c r="A244" s="3"/>
      <c r="B244" s="21"/>
      <c r="C244" s="20"/>
      <c r="D244" s="8"/>
      <c r="E244" s="71">
        <v>600</v>
      </c>
      <c r="F244" s="15" t="s">
        <v>137</v>
      </c>
      <c r="G244" s="31">
        <v>418</v>
      </c>
      <c r="H244" s="31">
        <v>428</v>
      </c>
      <c r="I244" s="31">
        <v>433</v>
      </c>
      <c r="J244" s="31">
        <v>434</v>
      </c>
      <c r="K244" s="31">
        <v>447</v>
      </c>
      <c r="L244" s="31">
        <v>447</v>
      </c>
      <c r="M244" s="31">
        <v>447</v>
      </c>
      <c r="N244" s="5"/>
      <c r="O244" s="5"/>
      <c r="P244" s="5"/>
      <c r="Q244" s="5"/>
      <c r="R244" s="5"/>
      <c r="S244" s="5"/>
    </row>
    <row r="245" spans="1:19" x14ac:dyDescent="0.2">
      <c r="G245" s="41"/>
      <c r="H245" s="42"/>
      <c r="I245" s="43"/>
      <c r="J245" s="42"/>
    </row>
    <row r="246" spans="1:19" x14ac:dyDescent="0.2">
      <c r="G246" s="41"/>
      <c r="H246" s="42"/>
      <c r="I246" s="43"/>
      <c r="J246" s="42"/>
    </row>
    <row r="247" spans="1:19" x14ac:dyDescent="0.2">
      <c r="G247" s="41"/>
      <c r="H247" s="42"/>
      <c r="I247" s="43"/>
      <c r="J247" s="42"/>
    </row>
    <row r="248" spans="1:19" x14ac:dyDescent="0.2">
      <c r="G248" s="41"/>
      <c r="H248" s="42"/>
      <c r="I248" s="43"/>
      <c r="J248" s="42"/>
    </row>
    <row r="249" spans="1:19" x14ac:dyDescent="0.2">
      <c r="G249" s="5"/>
      <c r="I249" s="5"/>
    </row>
    <row r="250" spans="1:19" x14ac:dyDescent="0.2">
      <c r="G250" s="5"/>
      <c r="I250" s="5"/>
    </row>
    <row r="251" spans="1:19" x14ac:dyDescent="0.2">
      <c r="G251" s="5"/>
      <c r="I251" s="5"/>
    </row>
    <row r="252" spans="1:19" x14ac:dyDescent="0.2">
      <c r="G252" s="5"/>
      <c r="I252" s="5"/>
    </row>
    <row r="253" spans="1:19" x14ac:dyDescent="0.2">
      <c r="G253" s="5"/>
      <c r="I253" s="5"/>
    </row>
    <row r="254" spans="1:19" x14ac:dyDescent="0.2">
      <c r="G254" s="5"/>
      <c r="I254" s="5"/>
    </row>
    <row r="255" spans="1:19" x14ac:dyDescent="0.2">
      <c r="G255" s="5"/>
      <c r="I255" s="5"/>
    </row>
    <row r="256" spans="1:19" x14ac:dyDescent="0.2">
      <c r="G256" s="5"/>
      <c r="I256" s="5"/>
    </row>
    <row r="257" spans="7:9" x14ac:dyDescent="0.2">
      <c r="G257" s="5"/>
      <c r="I257" s="5"/>
    </row>
    <row r="258" spans="7:9" x14ac:dyDescent="0.2">
      <c r="G258" s="5"/>
      <c r="I258" s="5"/>
    </row>
    <row r="259" spans="7:9" x14ac:dyDescent="0.2">
      <c r="G259" s="5"/>
      <c r="I259" s="5"/>
    </row>
  </sheetData>
  <mergeCells count="5">
    <mergeCell ref="G1:H1"/>
    <mergeCell ref="I1:J1"/>
    <mergeCell ref="K1:M1"/>
    <mergeCell ref="A1:F1"/>
    <mergeCell ref="A3:F3"/>
  </mergeCells>
  <phoneticPr fontId="0" type="noConversion"/>
  <pageMargins left="0.19685039370078741" right="0" top="0.59055118110236227" bottom="0.39370078740157483" header="0.31496062992125984" footer="0.11811023622047245"/>
  <pageSetup paperSize="9" scale="56" fitToHeight="0" orientation="landscape" cellComments="asDisplayed" r:id="rId1"/>
  <headerFooter alignWithMargins="0">
    <oddHeader>&amp;C&amp;"Arial,Tučné"&amp;14OBEC LIKAVKA - rozpočet - bežné výdavky na roky 2023 - 2025 - SCHVÁLENÝ - 13.12.2022</oddHead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N78"/>
  <sheetViews>
    <sheetView view="pageLayout" topLeftCell="A51" zoomScaleNormal="100" workbookViewId="0">
      <selection activeCell="H81" sqref="H81:L81"/>
    </sheetView>
  </sheetViews>
  <sheetFormatPr defaultColWidth="9.140625" defaultRowHeight="12.75" x14ac:dyDescent="0.2"/>
  <cols>
    <col min="1" max="1" width="4.140625" style="5" customWidth="1"/>
    <col min="2" max="3" width="4" style="1" customWidth="1"/>
    <col min="4" max="4" width="13.140625" style="9" customWidth="1"/>
    <col min="5" max="5" width="8.42578125" style="68" customWidth="1"/>
    <col min="6" max="6" width="69" style="29" customWidth="1"/>
    <col min="7" max="8" width="15.140625" style="43" customWidth="1"/>
    <col min="9" max="9" width="15.140625" style="48" customWidth="1"/>
    <col min="10" max="10" width="13.140625" style="48" customWidth="1"/>
    <col min="11" max="11" width="11.28515625" style="48" customWidth="1"/>
    <col min="12" max="13" width="15" style="48" customWidth="1"/>
    <col min="14" max="16384" width="9.140625" style="5"/>
  </cols>
  <sheetData>
    <row r="1" spans="1:13" ht="13.5" customHeight="1" x14ac:dyDescent="0.2">
      <c r="A1" s="276" t="s">
        <v>178</v>
      </c>
      <c r="B1" s="277"/>
      <c r="C1" s="277"/>
      <c r="D1" s="277"/>
      <c r="E1" s="277"/>
      <c r="F1" s="270"/>
      <c r="G1" s="276" t="s">
        <v>95</v>
      </c>
      <c r="H1" s="270"/>
      <c r="I1" s="276" t="s">
        <v>409</v>
      </c>
      <c r="J1" s="270"/>
      <c r="K1" s="276" t="s">
        <v>411</v>
      </c>
      <c r="L1" s="277"/>
      <c r="M1" s="270"/>
    </row>
    <row r="2" spans="1:13" ht="61.5" customHeight="1" x14ac:dyDescent="0.2">
      <c r="A2" s="185" t="s">
        <v>148</v>
      </c>
      <c r="B2" s="185" t="s">
        <v>149</v>
      </c>
      <c r="C2" s="185" t="s">
        <v>26</v>
      </c>
      <c r="D2" s="185" t="s">
        <v>175</v>
      </c>
      <c r="E2" s="186" t="s">
        <v>329</v>
      </c>
      <c r="F2" s="187" t="s">
        <v>245</v>
      </c>
      <c r="G2" s="188">
        <v>2020</v>
      </c>
      <c r="H2" s="188">
        <v>2021</v>
      </c>
      <c r="I2" s="188">
        <v>2022</v>
      </c>
      <c r="J2" s="188" t="s">
        <v>410</v>
      </c>
      <c r="K2" s="188">
        <v>2023</v>
      </c>
      <c r="L2" s="188">
        <v>2024</v>
      </c>
      <c r="M2" s="188">
        <v>2025</v>
      </c>
    </row>
    <row r="3" spans="1:13" s="1" customFormat="1" ht="12" customHeight="1" x14ac:dyDescent="0.2">
      <c r="A3" s="278" t="s">
        <v>179</v>
      </c>
      <c r="B3" s="279"/>
      <c r="C3" s="279"/>
      <c r="D3" s="279"/>
      <c r="E3" s="279"/>
      <c r="F3" s="280"/>
      <c r="G3" s="171">
        <f t="shared" ref="G3:M3" si="0">G4+G9+G17+G24+G38+G52+G64+G72+G77+G60+G35+G21</f>
        <v>662637</v>
      </c>
      <c r="H3" s="171">
        <f t="shared" si="0"/>
        <v>239693</v>
      </c>
      <c r="I3" s="171">
        <f t="shared" si="0"/>
        <v>143387</v>
      </c>
      <c r="J3" s="171">
        <f t="shared" si="0"/>
        <v>257845</v>
      </c>
      <c r="K3" s="171">
        <f t="shared" si="0"/>
        <v>279364</v>
      </c>
      <c r="L3" s="171">
        <f t="shared" si="0"/>
        <v>0</v>
      </c>
      <c r="M3" s="171">
        <f t="shared" si="0"/>
        <v>0</v>
      </c>
    </row>
    <row r="4" spans="1:13" s="1" customFormat="1" ht="12" customHeight="1" x14ac:dyDescent="0.2">
      <c r="A4" s="172">
        <v>1</v>
      </c>
      <c r="B4" s="173"/>
      <c r="C4" s="173"/>
      <c r="D4" s="173"/>
      <c r="E4" s="173"/>
      <c r="F4" s="149" t="s">
        <v>192</v>
      </c>
      <c r="G4" s="174">
        <f t="shared" ref="G4:M4" si="1">G5</f>
        <v>350</v>
      </c>
      <c r="H4" s="174">
        <f t="shared" si="1"/>
        <v>2000</v>
      </c>
      <c r="I4" s="174">
        <f t="shared" si="1"/>
        <v>0</v>
      </c>
      <c r="J4" s="174">
        <f t="shared" si="1"/>
        <v>5240</v>
      </c>
      <c r="K4" s="174">
        <f t="shared" si="1"/>
        <v>0</v>
      </c>
      <c r="L4" s="174">
        <f t="shared" si="1"/>
        <v>0</v>
      </c>
      <c r="M4" s="174">
        <f t="shared" si="1"/>
        <v>0</v>
      </c>
    </row>
    <row r="5" spans="1:13" ht="12" customHeight="1" x14ac:dyDescent="0.2">
      <c r="A5" s="85"/>
      <c r="B5" s="118" t="s">
        <v>193</v>
      </c>
      <c r="C5" s="117"/>
      <c r="D5" s="118" t="s">
        <v>388</v>
      </c>
      <c r="E5" s="126"/>
      <c r="F5" s="125" t="s">
        <v>109</v>
      </c>
      <c r="G5" s="127">
        <f>+G6+G7+G8</f>
        <v>350</v>
      </c>
      <c r="H5" s="127">
        <f t="shared" ref="H5:M5" si="2">+H6+H7+H8</f>
        <v>2000</v>
      </c>
      <c r="I5" s="127">
        <f t="shared" si="2"/>
        <v>0</v>
      </c>
      <c r="J5" s="127">
        <f t="shared" si="2"/>
        <v>5240</v>
      </c>
      <c r="K5" s="127">
        <f t="shared" si="2"/>
        <v>0</v>
      </c>
      <c r="L5" s="127">
        <f t="shared" si="2"/>
        <v>0</v>
      </c>
      <c r="M5" s="127">
        <f t="shared" si="2"/>
        <v>0</v>
      </c>
    </row>
    <row r="6" spans="1:13" ht="12" customHeight="1" x14ac:dyDescent="0.2">
      <c r="A6" s="85"/>
      <c r="B6" s="86"/>
      <c r="C6" s="18"/>
      <c r="D6" s="23"/>
      <c r="E6" s="87">
        <v>700</v>
      </c>
      <c r="F6" s="88" t="s">
        <v>242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</row>
    <row r="7" spans="1:13" ht="12" customHeight="1" x14ac:dyDescent="0.2">
      <c r="A7" s="85"/>
      <c r="B7" s="86"/>
      <c r="C7" s="18"/>
      <c r="D7" s="23"/>
      <c r="E7" s="87">
        <v>700</v>
      </c>
      <c r="F7" s="88" t="s">
        <v>336</v>
      </c>
      <c r="G7" s="37">
        <v>350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</row>
    <row r="8" spans="1:13" ht="12" customHeight="1" x14ac:dyDescent="0.2">
      <c r="A8" s="85"/>
      <c r="B8" s="86"/>
      <c r="C8" s="18"/>
      <c r="D8" s="23"/>
      <c r="E8" s="87">
        <v>700</v>
      </c>
      <c r="F8" s="88" t="s">
        <v>389</v>
      </c>
      <c r="G8" s="37">
        <v>0</v>
      </c>
      <c r="H8" s="37">
        <v>2000</v>
      </c>
      <c r="I8" s="37">
        <v>0</v>
      </c>
      <c r="J8" s="37">
        <v>5240</v>
      </c>
      <c r="K8" s="37">
        <v>0</v>
      </c>
      <c r="L8" s="37">
        <v>0</v>
      </c>
      <c r="M8" s="37">
        <v>0</v>
      </c>
    </row>
    <row r="9" spans="1:13" s="34" customFormat="1" ht="12" customHeight="1" x14ac:dyDescent="0.2">
      <c r="A9" s="143">
        <v>3</v>
      </c>
      <c r="B9" s="150"/>
      <c r="C9" s="143"/>
      <c r="D9" s="150"/>
      <c r="E9" s="175"/>
      <c r="F9" s="143" t="s">
        <v>3</v>
      </c>
      <c r="G9" s="174">
        <f>G10</f>
        <v>310000</v>
      </c>
      <c r="H9" s="174">
        <f t="shared" ref="H9:M9" si="3">H10</f>
        <v>36683</v>
      </c>
      <c r="I9" s="174">
        <f t="shared" si="3"/>
        <v>5000</v>
      </c>
      <c r="J9" s="174">
        <f t="shared" si="3"/>
        <v>124</v>
      </c>
      <c r="K9" s="174">
        <f t="shared" si="3"/>
        <v>4000</v>
      </c>
      <c r="L9" s="174">
        <f t="shared" si="3"/>
        <v>0</v>
      </c>
      <c r="M9" s="174">
        <f t="shared" si="3"/>
        <v>0</v>
      </c>
    </row>
    <row r="10" spans="1:13" s="34" customFormat="1" ht="12" customHeight="1" x14ac:dyDescent="0.2">
      <c r="A10" s="82"/>
      <c r="B10" s="118" t="s">
        <v>256</v>
      </c>
      <c r="C10" s="117"/>
      <c r="D10" s="118"/>
      <c r="E10" s="126"/>
      <c r="F10" s="125" t="s">
        <v>113</v>
      </c>
      <c r="G10" s="127">
        <f t="shared" ref="G10:M10" si="4">G11</f>
        <v>310000</v>
      </c>
      <c r="H10" s="127">
        <f t="shared" si="4"/>
        <v>36683</v>
      </c>
      <c r="I10" s="127">
        <f t="shared" si="4"/>
        <v>5000</v>
      </c>
      <c r="J10" s="127">
        <f t="shared" si="4"/>
        <v>124</v>
      </c>
      <c r="K10" s="127">
        <f t="shared" si="4"/>
        <v>4000</v>
      </c>
      <c r="L10" s="127">
        <f t="shared" si="4"/>
        <v>0</v>
      </c>
      <c r="M10" s="127">
        <f t="shared" si="4"/>
        <v>0</v>
      </c>
    </row>
    <row r="11" spans="1:13" s="34" customFormat="1" ht="12" customHeight="1" x14ac:dyDescent="0.2">
      <c r="A11" s="82"/>
      <c r="B11" s="23"/>
      <c r="C11" s="157">
        <v>1</v>
      </c>
      <c r="D11" s="158" t="s">
        <v>101</v>
      </c>
      <c r="E11" s="189"/>
      <c r="F11" s="193" t="s">
        <v>113</v>
      </c>
      <c r="G11" s="191">
        <f t="shared" ref="G11" si="5">G12+G13+G14</f>
        <v>310000</v>
      </c>
      <c r="H11" s="191">
        <f t="shared" ref="H11:M11" si="6">H12+H13+H14</f>
        <v>36683</v>
      </c>
      <c r="I11" s="191">
        <f t="shared" ref="I11" si="7">I12+I13+I14</f>
        <v>5000</v>
      </c>
      <c r="J11" s="191">
        <f t="shared" si="6"/>
        <v>124</v>
      </c>
      <c r="K11" s="191">
        <f t="shared" si="6"/>
        <v>4000</v>
      </c>
      <c r="L11" s="191">
        <f t="shared" si="6"/>
        <v>0</v>
      </c>
      <c r="M11" s="191">
        <f t="shared" si="6"/>
        <v>0</v>
      </c>
    </row>
    <row r="12" spans="1:13" s="34" customFormat="1" ht="12" customHeight="1" x14ac:dyDescent="0.2">
      <c r="A12" s="82"/>
      <c r="B12" s="86"/>
      <c r="C12" s="89"/>
      <c r="D12" s="23"/>
      <c r="E12" s="87">
        <v>700</v>
      </c>
      <c r="F12" s="88" t="s">
        <v>255</v>
      </c>
      <c r="G12" s="37">
        <v>310000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</row>
    <row r="13" spans="1:13" s="34" customFormat="1" ht="12" customHeight="1" x14ac:dyDescent="0.2">
      <c r="A13" s="82"/>
      <c r="B13" s="86"/>
      <c r="C13" s="89"/>
      <c r="D13" s="23"/>
      <c r="E13" s="87">
        <v>700</v>
      </c>
      <c r="F13" s="88" t="s">
        <v>342</v>
      </c>
      <c r="G13" s="37"/>
      <c r="H13" s="37">
        <v>323</v>
      </c>
      <c r="I13" s="37">
        <v>5000</v>
      </c>
      <c r="J13" s="37">
        <v>124</v>
      </c>
      <c r="K13" s="37">
        <v>4000</v>
      </c>
      <c r="L13" s="37">
        <v>0</v>
      </c>
      <c r="M13" s="37">
        <v>0</v>
      </c>
    </row>
    <row r="14" spans="1:13" s="34" customFormat="1" ht="12" customHeight="1" x14ac:dyDescent="0.2">
      <c r="A14" s="82"/>
      <c r="B14" s="86"/>
      <c r="C14" s="89"/>
      <c r="D14" s="23"/>
      <c r="E14" s="87">
        <v>700</v>
      </c>
      <c r="F14" s="88" t="s">
        <v>345</v>
      </c>
      <c r="G14" s="37">
        <v>0</v>
      </c>
      <c r="H14" s="37">
        <v>36360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</row>
    <row r="15" spans="1:13" s="34" customFormat="1" ht="12" customHeight="1" x14ac:dyDescent="0.2">
      <c r="A15" s="82"/>
      <c r="B15" s="86"/>
      <c r="C15" s="157">
        <v>3</v>
      </c>
      <c r="D15" s="158" t="s">
        <v>101</v>
      </c>
      <c r="E15" s="189"/>
      <c r="F15" s="190" t="s">
        <v>115</v>
      </c>
      <c r="G15" s="192">
        <f>G16</f>
        <v>0</v>
      </c>
      <c r="H15" s="192">
        <f t="shared" ref="H15:M15" si="8">H16</f>
        <v>0</v>
      </c>
      <c r="I15" s="192">
        <f t="shared" si="8"/>
        <v>0</v>
      </c>
      <c r="J15" s="192">
        <f t="shared" si="8"/>
        <v>4655</v>
      </c>
      <c r="K15" s="192">
        <f t="shared" si="8"/>
        <v>0</v>
      </c>
      <c r="L15" s="192">
        <f t="shared" si="8"/>
        <v>0</v>
      </c>
      <c r="M15" s="192">
        <f t="shared" si="8"/>
        <v>0</v>
      </c>
    </row>
    <row r="16" spans="1:13" s="34" customFormat="1" ht="12" customHeight="1" x14ac:dyDescent="0.2">
      <c r="A16" s="82"/>
      <c r="B16" s="86"/>
      <c r="C16" s="89"/>
      <c r="D16" s="23"/>
      <c r="E16" s="87">
        <v>700</v>
      </c>
      <c r="F16" s="88" t="s">
        <v>472</v>
      </c>
      <c r="G16" s="37">
        <v>0</v>
      </c>
      <c r="H16" s="37">
        <v>0</v>
      </c>
      <c r="I16" s="37">
        <v>0</v>
      </c>
      <c r="J16" s="37">
        <v>4655</v>
      </c>
      <c r="K16" s="37">
        <v>0</v>
      </c>
      <c r="L16" s="37">
        <v>0</v>
      </c>
      <c r="M16" s="37">
        <v>0</v>
      </c>
    </row>
    <row r="17" spans="1:14" s="34" customFormat="1" ht="12" customHeight="1" x14ac:dyDescent="0.2">
      <c r="A17" s="143">
        <v>5</v>
      </c>
      <c r="B17" s="143"/>
      <c r="C17" s="143"/>
      <c r="D17" s="150"/>
      <c r="E17" s="175"/>
      <c r="F17" s="176" t="s">
        <v>5</v>
      </c>
      <c r="G17" s="174">
        <f t="shared" ref="G17:M17" si="9">G18</f>
        <v>0</v>
      </c>
      <c r="H17" s="174">
        <f t="shared" si="9"/>
        <v>180</v>
      </c>
      <c r="I17" s="174">
        <f t="shared" si="9"/>
        <v>42321</v>
      </c>
      <c r="J17" s="174">
        <f t="shared" si="9"/>
        <v>0</v>
      </c>
      <c r="K17" s="174">
        <f t="shared" si="9"/>
        <v>42321</v>
      </c>
      <c r="L17" s="174">
        <f t="shared" si="9"/>
        <v>0</v>
      </c>
      <c r="M17" s="174">
        <f t="shared" si="9"/>
        <v>0</v>
      </c>
    </row>
    <row r="18" spans="1:14" ht="12" customHeight="1" x14ac:dyDescent="0.2">
      <c r="A18" s="27"/>
      <c r="B18" s="117">
        <v>1</v>
      </c>
      <c r="C18" s="128"/>
      <c r="D18" s="118" t="s">
        <v>6</v>
      </c>
      <c r="E18" s="126"/>
      <c r="F18" s="120" t="s">
        <v>124</v>
      </c>
      <c r="G18" s="127">
        <f>+G19+G20</f>
        <v>0</v>
      </c>
      <c r="H18" s="127">
        <f t="shared" ref="H18:M18" si="10">+H19+H20</f>
        <v>180</v>
      </c>
      <c r="I18" s="127">
        <f t="shared" si="10"/>
        <v>42321</v>
      </c>
      <c r="J18" s="127">
        <f t="shared" si="10"/>
        <v>0</v>
      </c>
      <c r="K18" s="127">
        <f t="shared" si="10"/>
        <v>42321</v>
      </c>
      <c r="L18" s="127">
        <f t="shared" si="10"/>
        <v>0</v>
      </c>
      <c r="M18" s="127">
        <f t="shared" si="10"/>
        <v>0</v>
      </c>
    </row>
    <row r="19" spans="1:14" s="34" customFormat="1" ht="12" customHeight="1" x14ac:dyDescent="0.2">
      <c r="A19" s="6"/>
      <c r="B19" s="20"/>
      <c r="C19" s="20"/>
      <c r="D19" s="22"/>
      <c r="E19" s="55">
        <v>700</v>
      </c>
      <c r="F19" s="26" t="s">
        <v>383</v>
      </c>
      <c r="G19" s="25">
        <v>0</v>
      </c>
      <c r="H19" s="25">
        <v>0</v>
      </c>
      <c r="I19" s="24">
        <v>30000</v>
      </c>
      <c r="J19" s="24">
        <v>0</v>
      </c>
      <c r="K19" s="24">
        <v>30000</v>
      </c>
      <c r="L19" s="24">
        <v>0</v>
      </c>
      <c r="M19" s="24">
        <v>0</v>
      </c>
    </row>
    <row r="20" spans="1:14" s="34" customFormat="1" ht="12" customHeight="1" x14ac:dyDescent="0.2">
      <c r="A20" s="6"/>
      <c r="B20" s="20"/>
      <c r="C20" s="20"/>
      <c r="D20" s="22"/>
      <c r="E20" s="55">
        <v>700</v>
      </c>
      <c r="F20" s="26" t="s">
        <v>382</v>
      </c>
      <c r="G20" s="25">
        <v>0</v>
      </c>
      <c r="H20" s="25">
        <v>180</v>
      </c>
      <c r="I20" s="24">
        <v>12321</v>
      </c>
      <c r="J20" s="24">
        <v>0</v>
      </c>
      <c r="K20" s="24">
        <v>12321</v>
      </c>
      <c r="L20" s="24">
        <v>0</v>
      </c>
      <c r="M20" s="24">
        <v>0</v>
      </c>
    </row>
    <row r="21" spans="1:14" s="34" customFormat="1" ht="12" customHeight="1" x14ac:dyDescent="0.2">
      <c r="A21" s="143">
        <v>6</v>
      </c>
      <c r="B21" s="143"/>
      <c r="C21" s="143"/>
      <c r="D21" s="150"/>
      <c r="E21" s="175"/>
      <c r="F21" s="176" t="s">
        <v>7</v>
      </c>
      <c r="G21" s="174">
        <f>G22</f>
        <v>0</v>
      </c>
      <c r="H21" s="174">
        <f t="shared" ref="H21:M21" si="11">H22</f>
        <v>0</v>
      </c>
      <c r="I21" s="174">
        <f t="shared" si="11"/>
        <v>0</v>
      </c>
      <c r="J21" s="174">
        <f t="shared" si="11"/>
        <v>300</v>
      </c>
      <c r="K21" s="174">
        <f t="shared" si="11"/>
        <v>0</v>
      </c>
      <c r="L21" s="174">
        <f t="shared" si="11"/>
        <v>0</v>
      </c>
      <c r="M21" s="174">
        <f t="shared" si="11"/>
        <v>0</v>
      </c>
    </row>
    <row r="22" spans="1:14" s="34" customFormat="1" ht="12" customHeight="1" x14ac:dyDescent="0.2">
      <c r="A22" s="6"/>
      <c r="B22" s="117">
        <v>1</v>
      </c>
      <c r="C22" s="128"/>
      <c r="D22" s="118" t="s">
        <v>8</v>
      </c>
      <c r="E22" s="126"/>
      <c r="F22" s="120" t="s">
        <v>126</v>
      </c>
      <c r="G22" s="127">
        <f>+G23</f>
        <v>0</v>
      </c>
      <c r="H22" s="127">
        <f t="shared" ref="H22:M22" si="12">+H23</f>
        <v>0</v>
      </c>
      <c r="I22" s="127">
        <f t="shared" si="12"/>
        <v>0</v>
      </c>
      <c r="J22" s="127">
        <f t="shared" si="12"/>
        <v>300</v>
      </c>
      <c r="K22" s="127">
        <f t="shared" si="12"/>
        <v>0</v>
      </c>
      <c r="L22" s="127">
        <f t="shared" si="12"/>
        <v>0</v>
      </c>
      <c r="M22" s="127">
        <f t="shared" si="12"/>
        <v>0</v>
      </c>
    </row>
    <row r="23" spans="1:14" s="40" customFormat="1" ht="12" customHeight="1" x14ac:dyDescent="0.2">
      <c r="A23" s="15"/>
      <c r="B23" s="18"/>
      <c r="C23" s="89"/>
      <c r="D23" s="23"/>
      <c r="E23" s="55">
        <v>700</v>
      </c>
      <c r="F23" s="7" t="s">
        <v>460</v>
      </c>
      <c r="G23" s="37">
        <v>0</v>
      </c>
      <c r="H23" s="37">
        <v>0</v>
      </c>
      <c r="I23" s="37">
        <v>0</v>
      </c>
      <c r="J23" s="37">
        <v>300</v>
      </c>
      <c r="K23" s="37">
        <v>0</v>
      </c>
      <c r="L23" s="37">
        <v>0</v>
      </c>
      <c r="M23" s="37">
        <v>0</v>
      </c>
    </row>
    <row r="24" spans="1:14" s="34" customFormat="1" ht="12" customHeight="1" x14ac:dyDescent="0.2">
      <c r="A24" s="143">
        <v>7</v>
      </c>
      <c r="B24" s="143"/>
      <c r="C24" s="143"/>
      <c r="D24" s="150"/>
      <c r="E24" s="175"/>
      <c r="F24" s="176" t="s">
        <v>127</v>
      </c>
      <c r="G24" s="174">
        <f t="shared" ref="G24:M24" si="13">G25+G27</f>
        <v>0</v>
      </c>
      <c r="H24" s="174">
        <f t="shared" si="13"/>
        <v>109576</v>
      </c>
      <c r="I24" s="174">
        <f t="shared" si="13"/>
        <v>75116</v>
      </c>
      <c r="J24" s="174">
        <f t="shared" si="13"/>
        <v>138485</v>
      </c>
      <c r="K24" s="174">
        <f t="shared" si="13"/>
        <v>4880</v>
      </c>
      <c r="L24" s="174">
        <f t="shared" si="13"/>
        <v>0</v>
      </c>
      <c r="M24" s="174">
        <f t="shared" si="13"/>
        <v>0</v>
      </c>
    </row>
    <row r="25" spans="1:14" ht="12" customHeight="1" x14ac:dyDescent="0.2">
      <c r="A25" s="27"/>
      <c r="B25" s="117">
        <v>1</v>
      </c>
      <c r="C25" s="128"/>
      <c r="D25" s="118" t="s">
        <v>9</v>
      </c>
      <c r="E25" s="126"/>
      <c r="F25" s="124" t="s">
        <v>128</v>
      </c>
      <c r="G25" s="127">
        <f>+G26</f>
        <v>0</v>
      </c>
      <c r="H25" s="127">
        <f t="shared" ref="H25:M25" si="14">+H26</f>
        <v>32400</v>
      </c>
      <c r="I25" s="127">
        <f t="shared" si="14"/>
        <v>0</v>
      </c>
      <c r="J25" s="127">
        <f t="shared" si="14"/>
        <v>0</v>
      </c>
      <c r="K25" s="127">
        <f t="shared" si="14"/>
        <v>0</v>
      </c>
      <c r="L25" s="127">
        <f t="shared" si="14"/>
        <v>0</v>
      </c>
      <c r="M25" s="127">
        <f t="shared" si="14"/>
        <v>0</v>
      </c>
    </row>
    <row r="26" spans="1:14" ht="12" customHeight="1" x14ac:dyDescent="0.2">
      <c r="A26" s="27"/>
      <c r="B26" s="89"/>
      <c r="C26" s="89"/>
      <c r="D26" s="22"/>
      <c r="E26" s="87">
        <v>700</v>
      </c>
      <c r="F26" s="16" t="s">
        <v>344</v>
      </c>
      <c r="G26" s="37">
        <v>0</v>
      </c>
      <c r="H26" s="37">
        <v>32400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4"/>
    </row>
    <row r="27" spans="1:14" ht="12" customHeight="1" x14ac:dyDescent="0.2">
      <c r="A27" s="27"/>
      <c r="B27" s="117">
        <v>6</v>
      </c>
      <c r="C27" s="128"/>
      <c r="D27" s="118" t="s">
        <v>9</v>
      </c>
      <c r="E27" s="126"/>
      <c r="F27" s="124" t="s">
        <v>162</v>
      </c>
      <c r="G27" s="127">
        <f t="shared" ref="G27:M27" si="15">+G28+G29+G30+G31+G32+G33+G34</f>
        <v>0</v>
      </c>
      <c r="H27" s="127">
        <f t="shared" si="15"/>
        <v>77176</v>
      </c>
      <c r="I27" s="127">
        <f t="shared" si="15"/>
        <v>75116</v>
      </c>
      <c r="J27" s="127">
        <f t="shared" si="15"/>
        <v>138485</v>
      </c>
      <c r="K27" s="127">
        <f t="shared" si="15"/>
        <v>4880</v>
      </c>
      <c r="L27" s="127">
        <f t="shared" si="15"/>
        <v>0</v>
      </c>
      <c r="M27" s="127">
        <f t="shared" si="15"/>
        <v>0</v>
      </c>
    </row>
    <row r="28" spans="1:14" s="34" customFormat="1" ht="12" customHeight="1" x14ac:dyDescent="0.2">
      <c r="A28" s="6"/>
      <c r="B28" s="3"/>
      <c r="C28" s="20"/>
      <c r="D28" s="22"/>
      <c r="E28" s="55">
        <v>700</v>
      </c>
      <c r="F28" s="7" t="s">
        <v>416</v>
      </c>
      <c r="G28" s="24">
        <v>0</v>
      </c>
      <c r="H28" s="24">
        <v>880</v>
      </c>
      <c r="I28" s="24">
        <v>0</v>
      </c>
      <c r="J28" s="24">
        <v>70884</v>
      </c>
      <c r="K28" s="24">
        <v>0</v>
      </c>
      <c r="L28" s="24">
        <v>0</v>
      </c>
      <c r="M28" s="24">
        <v>0</v>
      </c>
    </row>
    <row r="29" spans="1:14" s="34" customFormat="1" ht="12" customHeight="1" x14ac:dyDescent="0.2">
      <c r="A29" s="6"/>
      <c r="B29" s="3"/>
      <c r="C29" s="20"/>
      <c r="D29" s="22"/>
      <c r="E29" s="55">
        <v>700</v>
      </c>
      <c r="F29" s="16" t="s">
        <v>425</v>
      </c>
      <c r="G29" s="24">
        <v>0</v>
      </c>
      <c r="H29" s="24">
        <v>17250</v>
      </c>
      <c r="I29" s="37">
        <v>0</v>
      </c>
      <c r="J29" s="24">
        <v>0</v>
      </c>
      <c r="K29" s="37">
        <v>0</v>
      </c>
      <c r="L29" s="24">
        <v>0</v>
      </c>
      <c r="M29" s="24">
        <v>0</v>
      </c>
    </row>
    <row r="30" spans="1:14" s="34" customFormat="1" ht="12" customHeight="1" x14ac:dyDescent="0.2">
      <c r="A30" s="6"/>
      <c r="B30" s="3"/>
      <c r="C30" s="20"/>
      <c r="D30" s="22"/>
      <c r="E30" s="55">
        <v>700</v>
      </c>
      <c r="F30" s="16" t="s">
        <v>339</v>
      </c>
      <c r="G30" s="24">
        <v>0</v>
      </c>
      <c r="H30" s="24">
        <v>57146</v>
      </c>
      <c r="I30" s="37">
        <v>0</v>
      </c>
      <c r="J30" s="24">
        <v>0</v>
      </c>
      <c r="K30" s="37">
        <v>0</v>
      </c>
      <c r="L30" s="24">
        <v>0</v>
      </c>
      <c r="M30" s="24">
        <v>0</v>
      </c>
    </row>
    <row r="31" spans="1:14" s="34" customFormat="1" ht="12" customHeight="1" x14ac:dyDescent="0.2">
      <c r="A31" s="6"/>
      <c r="B31" s="3"/>
      <c r="C31" s="20"/>
      <c r="D31" s="22"/>
      <c r="E31" s="55">
        <v>700</v>
      </c>
      <c r="F31" s="7" t="s">
        <v>399</v>
      </c>
      <c r="G31" s="24">
        <v>0</v>
      </c>
      <c r="H31" s="24">
        <v>1900</v>
      </c>
      <c r="I31" s="37">
        <v>0</v>
      </c>
      <c r="J31" s="24">
        <v>0</v>
      </c>
      <c r="K31" s="37">
        <v>0</v>
      </c>
      <c r="L31" s="24">
        <v>0</v>
      </c>
      <c r="M31" s="24">
        <v>0</v>
      </c>
    </row>
    <row r="32" spans="1:14" s="34" customFormat="1" ht="12" customHeight="1" x14ac:dyDescent="0.2">
      <c r="A32" s="6"/>
      <c r="B32" s="3"/>
      <c r="C32" s="20"/>
      <c r="D32" s="22"/>
      <c r="E32" s="55">
        <v>700</v>
      </c>
      <c r="F32" s="7" t="s">
        <v>400</v>
      </c>
      <c r="G32" s="24">
        <v>0</v>
      </c>
      <c r="H32" s="24">
        <v>0</v>
      </c>
      <c r="I32" s="37">
        <v>4880</v>
      </c>
      <c r="J32" s="37">
        <v>675</v>
      </c>
      <c r="K32" s="37">
        <v>4880</v>
      </c>
      <c r="L32" s="24">
        <v>0</v>
      </c>
      <c r="M32" s="24">
        <v>0</v>
      </c>
    </row>
    <row r="33" spans="1:13" s="34" customFormat="1" ht="12" customHeight="1" x14ac:dyDescent="0.2">
      <c r="A33" s="6"/>
      <c r="B33" s="3"/>
      <c r="C33" s="20"/>
      <c r="D33" s="22"/>
      <c r="E33" s="55">
        <v>700</v>
      </c>
      <c r="F33" s="7" t="s">
        <v>398</v>
      </c>
      <c r="G33" s="24">
        <v>0</v>
      </c>
      <c r="H33" s="24">
        <v>0</v>
      </c>
      <c r="I33" s="37">
        <v>54336</v>
      </c>
      <c r="J33" s="37">
        <v>52212</v>
      </c>
      <c r="K33" s="37">
        <v>0</v>
      </c>
      <c r="L33" s="24">
        <v>0</v>
      </c>
      <c r="M33" s="24">
        <v>0</v>
      </c>
    </row>
    <row r="34" spans="1:13" s="34" customFormat="1" ht="12" customHeight="1" x14ac:dyDescent="0.2">
      <c r="A34" s="6"/>
      <c r="B34" s="3"/>
      <c r="C34" s="20"/>
      <c r="D34" s="22"/>
      <c r="E34" s="55">
        <v>700</v>
      </c>
      <c r="F34" s="7" t="s">
        <v>401</v>
      </c>
      <c r="G34" s="24">
        <v>0</v>
      </c>
      <c r="H34" s="24">
        <v>0</v>
      </c>
      <c r="I34" s="37">
        <v>15900</v>
      </c>
      <c r="J34" s="37">
        <v>14714</v>
      </c>
      <c r="K34" s="37">
        <v>0</v>
      </c>
      <c r="L34" s="24">
        <v>0</v>
      </c>
      <c r="M34" s="24">
        <v>0</v>
      </c>
    </row>
    <row r="35" spans="1:13" s="34" customFormat="1" ht="12" customHeight="1" x14ac:dyDescent="0.2">
      <c r="A35" s="143">
        <v>8</v>
      </c>
      <c r="B35" s="143"/>
      <c r="C35" s="143"/>
      <c r="D35" s="150"/>
      <c r="E35" s="175"/>
      <c r="F35" s="176" t="s">
        <v>426</v>
      </c>
      <c r="G35" s="174">
        <f>G36</f>
        <v>0</v>
      </c>
      <c r="H35" s="174">
        <f t="shared" ref="H35:M35" si="16">H36</f>
        <v>90</v>
      </c>
      <c r="I35" s="174">
        <f t="shared" si="16"/>
        <v>0</v>
      </c>
      <c r="J35" s="174">
        <f t="shared" si="16"/>
        <v>0</v>
      </c>
      <c r="K35" s="174">
        <f t="shared" si="16"/>
        <v>0</v>
      </c>
      <c r="L35" s="174">
        <f t="shared" si="16"/>
        <v>0</v>
      </c>
      <c r="M35" s="174">
        <f t="shared" si="16"/>
        <v>0</v>
      </c>
    </row>
    <row r="36" spans="1:13" s="40" customFormat="1" ht="12" customHeight="1" x14ac:dyDescent="0.2">
      <c r="A36" s="89"/>
      <c r="B36" s="117">
        <v>1</v>
      </c>
      <c r="C36" s="128"/>
      <c r="D36" s="117" t="s">
        <v>427</v>
      </c>
      <c r="E36" s="126"/>
      <c r="F36" s="124" t="s">
        <v>428</v>
      </c>
      <c r="G36" s="127">
        <f>G37</f>
        <v>0</v>
      </c>
      <c r="H36" s="127">
        <f t="shared" ref="H36:M36" si="17">H37</f>
        <v>90</v>
      </c>
      <c r="I36" s="127">
        <f t="shared" si="17"/>
        <v>0</v>
      </c>
      <c r="J36" s="127">
        <f t="shared" si="17"/>
        <v>0</v>
      </c>
      <c r="K36" s="127">
        <f t="shared" si="17"/>
        <v>0</v>
      </c>
      <c r="L36" s="127">
        <f t="shared" si="17"/>
        <v>0</v>
      </c>
      <c r="M36" s="127">
        <f t="shared" si="17"/>
        <v>0</v>
      </c>
    </row>
    <row r="37" spans="1:13" s="40" customFormat="1" ht="12" customHeight="1" x14ac:dyDescent="0.2">
      <c r="A37" s="89"/>
      <c r="B37" s="18"/>
      <c r="C37" s="89"/>
      <c r="D37" s="18"/>
      <c r="E37" s="87">
        <v>700</v>
      </c>
      <c r="F37" s="16" t="s">
        <v>429</v>
      </c>
      <c r="G37" s="37">
        <v>0</v>
      </c>
      <c r="H37" s="37">
        <v>90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</row>
    <row r="38" spans="1:13" s="34" customFormat="1" ht="12" customHeight="1" x14ac:dyDescent="0.2">
      <c r="A38" s="143">
        <v>9</v>
      </c>
      <c r="B38" s="143"/>
      <c r="C38" s="143"/>
      <c r="D38" s="150"/>
      <c r="E38" s="175"/>
      <c r="F38" s="176" t="s">
        <v>11</v>
      </c>
      <c r="G38" s="174">
        <f>G39+G43+G46</f>
        <v>351536</v>
      </c>
      <c r="H38" s="174">
        <f>H39+H43+H46</f>
        <v>44152</v>
      </c>
      <c r="I38" s="174">
        <f>I39+I43+I46</f>
        <v>0</v>
      </c>
      <c r="J38" s="174">
        <f>J39+J46+J43</f>
        <v>69835</v>
      </c>
      <c r="K38" s="174">
        <f>K39+K43+K46</f>
        <v>0</v>
      </c>
      <c r="L38" s="174">
        <f>L43+L46</f>
        <v>0</v>
      </c>
      <c r="M38" s="174">
        <f>M43+M46</f>
        <v>0</v>
      </c>
    </row>
    <row r="39" spans="1:13" s="34" customFormat="1" ht="12" customHeight="1" x14ac:dyDescent="0.2">
      <c r="A39" s="89"/>
      <c r="B39" s="117">
        <v>1</v>
      </c>
      <c r="C39" s="128"/>
      <c r="D39" s="117" t="s">
        <v>417</v>
      </c>
      <c r="E39" s="126"/>
      <c r="F39" s="124" t="s">
        <v>241</v>
      </c>
      <c r="G39" s="127">
        <f>+G40+G41+G42</f>
        <v>209608</v>
      </c>
      <c r="H39" s="127">
        <f t="shared" ref="H39:M39" si="18">+H40+H41+H42</f>
        <v>0</v>
      </c>
      <c r="I39" s="127">
        <f t="shared" si="18"/>
        <v>0</v>
      </c>
      <c r="J39" s="127">
        <f t="shared" si="18"/>
        <v>0</v>
      </c>
      <c r="K39" s="127">
        <f t="shared" si="18"/>
        <v>0</v>
      </c>
      <c r="L39" s="127">
        <f t="shared" si="18"/>
        <v>0</v>
      </c>
      <c r="M39" s="127">
        <f t="shared" si="18"/>
        <v>0</v>
      </c>
    </row>
    <row r="40" spans="1:13" s="34" customFormat="1" ht="12" customHeight="1" x14ac:dyDescent="0.2">
      <c r="A40" s="89"/>
      <c r="B40" s="89"/>
      <c r="C40" s="89"/>
      <c r="D40" s="23"/>
      <c r="E40" s="87">
        <v>700</v>
      </c>
      <c r="F40" s="96" t="s">
        <v>338</v>
      </c>
      <c r="G40" s="37">
        <v>178186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</row>
    <row r="41" spans="1:13" s="34" customFormat="1" ht="12" customHeight="1" x14ac:dyDescent="0.2">
      <c r="A41" s="89"/>
      <c r="B41" s="89"/>
      <c r="C41" s="89"/>
      <c r="D41" s="23"/>
      <c r="E41" s="87">
        <v>700</v>
      </c>
      <c r="F41" s="96" t="s">
        <v>286</v>
      </c>
      <c r="G41" s="37">
        <v>9661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</row>
    <row r="42" spans="1:13" s="34" customFormat="1" ht="12" customHeight="1" x14ac:dyDescent="0.2">
      <c r="A42" s="89"/>
      <c r="B42" s="89"/>
      <c r="C42" s="89"/>
      <c r="D42" s="23"/>
      <c r="E42" s="87">
        <v>700</v>
      </c>
      <c r="F42" s="96" t="s">
        <v>287</v>
      </c>
      <c r="G42" s="37">
        <v>21761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</row>
    <row r="43" spans="1:13" s="34" customFormat="1" ht="12" customHeight="1" x14ac:dyDescent="0.2">
      <c r="A43" s="27"/>
      <c r="B43" s="117">
        <v>3</v>
      </c>
      <c r="C43" s="128"/>
      <c r="D43" s="118" t="s">
        <v>99</v>
      </c>
      <c r="E43" s="126"/>
      <c r="F43" s="124" t="s">
        <v>161</v>
      </c>
      <c r="G43" s="127">
        <f>G44+G45</f>
        <v>15700</v>
      </c>
      <c r="H43" s="127">
        <f t="shared" ref="H43:M43" si="19">H44+H45</f>
        <v>0</v>
      </c>
      <c r="I43" s="127">
        <f t="shared" si="19"/>
        <v>0</v>
      </c>
      <c r="J43" s="127">
        <f t="shared" si="19"/>
        <v>2948</v>
      </c>
      <c r="K43" s="127">
        <f t="shared" si="19"/>
        <v>0</v>
      </c>
      <c r="L43" s="127">
        <f t="shared" si="19"/>
        <v>0</v>
      </c>
      <c r="M43" s="127">
        <f t="shared" si="19"/>
        <v>0</v>
      </c>
    </row>
    <row r="44" spans="1:13" s="34" customFormat="1" ht="12" customHeight="1" x14ac:dyDescent="0.2">
      <c r="A44" s="6"/>
      <c r="B44" s="3"/>
      <c r="C44" s="20"/>
      <c r="D44" s="22"/>
      <c r="E44" s="55">
        <v>700</v>
      </c>
      <c r="F44" s="7" t="s">
        <v>325</v>
      </c>
      <c r="G44" s="24">
        <v>15700</v>
      </c>
      <c r="H44" s="24">
        <v>0</v>
      </c>
      <c r="I44" s="24">
        <v>0</v>
      </c>
      <c r="J44" s="37">
        <v>0</v>
      </c>
      <c r="K44" s="24">
        <v>0</v>
      </c>
      <c r="L44" s="24">
        <v>0</v>
      </c>
      <c r="M44" s="24">
        <v>0</v>
      </c>
    </row>
    <row r="45" spans="1:13" s="34" customFormat="1" ht="12" customHeight="1" x14ac:dyDescent="0.2">
      <c r="A45" s="6"/>
      <c r="B45" s="3"/>
      <c r="C45" s="20"/>
      <c r="D45" s="22"/>
      <c r="E45" s="55">
        <v>700</v>
      </c>
      <c r="F45" s="7" t="s">
        <v>461</v>
      </c>
      <c r="G45" s="24">
        <v>0</v>
      </c>
      <c r="H45" s="24">
        <v>0</v>
      </c>
      <c r="I45" s="24">
        <v>0</v>
      </c>
      <c r="J45" s="37">
        <v>2948</v>
      </c>
      <c r="K45" s="24">
        <v>0</v>
      </c>
      <c r="L45" s="24">
        <v>0</v>
      </c>
      <c r="M45" s="24">
        <v>0</v>
      </c>
    </row>
    <row r="46" spans="1:13" s="34" customFormat="1" ht="12" customHeight="1" x14ac:dyDescent="0.2">
      <c r="A46" s="27"/>
      <c r="B46" s="117">
        <v>4</v>
      </c>
      <c r="C46" s="128"/>
      <c r="D46" s="120"/>
      <c r="E46" s="126"/>
      <c r="F46" s="124" t="s">
        <v>164</v>
      </c>
      <c r="G46" s="127">
        <f t="shared" ref="G46:H46" si="20">G47</f>
        <v>126228</v>
      </c>
      <c r="H46" s="127">
        <f t="shared" si="20"/>
        <v>44152</v>
      </c>
      <c r="I46" s="127">
        <f t="shared" ref="I46:K46" si="21">I47</f>
        <v>0</v>
      </c>
      <c r="J46" s="127">
        <f t="shared" ref="J46" si="22">J47</f>
        <v>66887</v>
      </c>
      <c r="K46" s="127">
        <f t="shared" si="21"/>
        <v>0</v>
      </c>
      <c r="L46" s="127">
        <f t="shared" ref="L46" si="23">L47</f>
        <v>0</v>
      </c>
      <c r="M46" s="127">
        <f t="shared" ref="M46" si="24">M47</f>
        <v>0</v>
      </c>
    </row>
    <row r="47" spans="1:13" ht="12" customHeight="1" x14ac:dyDescent="0.2">
      <c r="A47" s="27"/>
      <c r="B47" s="18"/>
      <c r="C47" s="157">
        <v>1</v>
      </c>
      <c r="D47" s="158" t="s">
        <v>12</v>
      </c>
      <c r="E47" s="194"/>
      <c r="F47" s="170" t="s">
        <v>104</v>
      </c>
      <c r="G47" s="192">
        <f>+G48+G51+G49+G50</f>
        <v>126228</v>
      </c>
      <c r="H47" s="192">
        <f>+H48+H51+H49+H50</f>
        <v>44152</v>
      </c>
      <c r="I47" s="192">
        <f t="shared" ref="I47:M47" si="25">+I48+I51+I49+I51+I50</f>
        <v>0</v>
      </c>
      <c r="J47" s="192">
        <f t="shared" si="25"/>
        <v>66887</v>
      </c>
      <c r="K47" s="192">
        <f t="shared" si="25"/>
        <v>0</v>
      </c>
      <c r="L47" s="192">
        <f t="shared" si="25"/>
        <v>0</v>
      </c>
      <c r="M47" s="192">
        <f t="shared" si="25"/>
        <v>0</v>
      </c>
    </row>
    <row r="48" spans="1:13" ht="12" customHeight="1" x14ac:dyDescent="0.2">
      <c r="A48" s="6"/>
      <c r="B48" s="3"/>
      <c r="C48" s="20"/>
      <c r="D48" s="22"/>
      <c r="E48" s="55">
        <v>700</v>
      </c>
      <c r="F48" s="7" t="s">
        <v>418</v>
      </c>
      <c r="G48" s="24">
        <v>0</v>
      </c>
      <c r="H48" s="24">
        <v>33112</v>
      </c>
      <c r="I48" s="24">
        <v>0</v>
      </c>
      <c r="J48" s="24">
        <v>66887</v>
      </c>
      <c r="K48" s="24">
        <v>0</v>
      </c>
      <c r="L48" s="24">
        <v>0</v>
      </c>
      <c r="M48" s="24">
        <v>0</v>
      </c>
    </row>
    <row r="49" spans="1:13" s="34" customFormat="1" ht="12" customHeight="1" x14ac:dyDescent="0.2">
      <c r="A49" s="6"/>
      <c r="B49" s="3"/>
      <c r="C49" s="20"/>
      <c r="D49" s="22"/>
      <c r="E49" s="55">
        <v>700</v>
      </c>
      <c r="F49" s="7" t="s">
        <v>319</v>
      </c>
      <c r="G49" s="24">
        <v>114696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</row>
    <row r="50" spans="1:13" s="34" customFormat="1" ht="12" customHeight="1" x14ac:dyDescent="0.2">
      <c r="A50" s="6"/>
      <c r="B50" s="3"/>
      <c r="C50" s="20"/>
      <c r="D50" s="22"/>
      <c r="E50" s="55">
        <v>700</v>
      </c>
      <c r="F50" s="7" t="s">
        <v>320</v>
      </c>
      <c r="G50" s="24">
        <v>11532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</row>
    <row r="51" spans="1:13" s="34" customFormat="1" ht="12" customHeight="1" x14ac:dyDescent="0.2">
      <c r="A51" s="6"/>
      <c r="B51" s="3"/>
      <c r="C51" s="20"/>
      <c r="D51" s="22"/>
      <c r="E51" s="55">
        <v>700</v>
      </c>
      <c r="F51" s="7" t="s">
        <v>385</v>
      </c>
      <c r="G51" s="24">
        <v>0</v>
      </c>
      <c r="H51" s="24">
        <v>11040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</row>
    <row r="52" spans="1:13" s="34" customFormat="1" ht="12" customHeight="1" x14ac:dyDescent="0.2">
      <c r="A52" s="143">
        <v>10</v>
      </c>
      <c r="B52" s="144"/>
      <c r="C52" s="143"/>
      <c r="D52" s="150"/>
      <c r="E52" s="175"/>
      <c r="F52" s="176" t="s">
        <v>13</v>
      </c>
      <c r="G52" s="174">
        <f t="shared" ref="G52:M52" si="26">G53</f>
        <v>1</v>
      </c>
      <c r="H52" s="174">
        <f t="shared" si="26"/>
        <v>3532</v>
      </c>
      <c r="I52" s="174">
        <f t="shared" si="26"/>
        <v>0</v>
      </c>
      <c r="J52" s="174">
        <f t="shared" si="26"/>
        <v>37165</v>
      </c>
      <c r="K52" s="174">
        <f t="shared" si="26"/>
        <v>0</v>
      </c>
      <c r="L52" s="174">
        <f t="shared" si="26"/>
        <v>0</v>
      </c>
      <c r="M52" s="174">
        <f t="shared" si="26"/>
        <v>0</v>
      </c>
    </row>
    <row r="53" spans="1:13" s="34" customFormat="1" ht="12" customHeight="1" x14ac:dyDescent="0.2">
      <c r="A53" s="27"/>
      <c r="B53" s="117">
        <v>1</v>
      </c>
      <c r="C53" s="128"/>
      <c r="D53" s="120"/>
      <c r="E53" s="126"/>
      <c r="F53" s="124" t="s">
        <v>129</v>
      </c>
      <c r="G53" s="127">
        <f t="shared" ref="G53:M53" si="27">G54</f>
        <v>1</v>
      </c>
      <c r="H53" s="127">
        <f t="shared" si="27"/>
        <v>3532</v>
      </c>
      <c r="I53" s="127">
        <f t="shared" si="27"/>
        <v>0</v>
      </c>
      <c r="J53" s="127">
        <f t="shared" si="27"/>
        <v>37165</v>
      </c>
      <c r="K53" s="127">
        <f t="shared" si="27"/>
        <v>0</v>
      </c>
      <c r="L53" s="127">
        <f t="shared" si="27"/>
        <v>0</v>
      </c>
      <c r="M53" s="127">
        <f t="shared" si="27"/>
        <v>0</v>
      </c>
    </row>
    <row r="54" spans="1:13" ht="12" customHeight="1" x14ac:dyDescent="0.2">
      <c r="A54" s="27"/>
      <c r="B54" s="89"/>
      <c r="C54" s="157">
        <v>1</v>
      </c>
      <c r="D54" s="158" t="s">
        <v>14</v>
      </c>
      <c r="E54" s="194"/>
      <c r="F54" s="170" t="s">
        <v>129</v>
      </c>
      <c r="G54" s="192">
        <f>+G55+G56+G57+G58+G59</f>
        <v>1</v>
      </c>
      <c r="H54" s="192">
        <f t="shared" ref="H54:M54" si="28">+H55+H56+H57+H58+H59</f>
        <v>3532</v>
      </c>
      <c r="I54" s="192">
        <f t="shared" si="28"/>
        <v>0</v>
      </c>
      <c r="J54" s="192">
        <f t="shared" si="28"/>
        <v>37165</v>
      </c>
      <c r="K54" s="192">
        <f t="shared" si="28"/>
        <v>0</v>
      </c>
      <c r="L54" s="192">
        <f t="shared" si="28"/>
        <v>0</v>
      </c>
      <c r="M54" s="192">
        <f t="shared" si="28"/>
        <v>0</v>
      </c>
    </row>
    <row r="55" spans="1:13" s="34" customFormat="1" ht="12" customHeight="1" x14ac:dyDescent="0.2">
      <c r="A55" s="27"/>
      <c r="B55" s="89"/>
      <c r="C55" s="18"/>
      <c r="D55" s="22"/>
      <c r="E55" s="55">
        <v>700</v>
      </c>
      <c r="F55" s="7" t="s">
        <v>321</v>
      </c>
      <c r="G55" s="24">
        <v>1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</row>
    <row r="56" spans="1:13" s="34" customFormat="1" ht="12" customHeight="1" x14ac:dyDescent="0.2">
      <c r="A56" s="27"/>
      <c r="B56" s="89"/>
      <c r="C56" s="18"/>
      <c r="D56" s="22"/>
      <c r="E56" s="55">
        <v>700</v>
      </c>
      <c r="F56" s="7" t="s">
        <v>386</v>
      </c>
      <c r="G56" s="24">
        <v>0</v>
      </c>
      <c r="H56" s="24">
        <v>1100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</row>
    <row r="57" spans="1:13" s="34" customFormat="1" ht="12" customHeight="1" x14ac:dyDescent="0.2">
      <c r="A57" s="27"/>
      <c r="B57" s="89"/>
      <c r="C57" s="18"/>
      <c r="D57" s="22"/>
      <c r="E57" s="55">
        <v>700</v>
      </c>
      <c r="F57" s="7" t="s">
        <v>387</v>
      </c>
      <c r="G57" s="24">
        <v>0</v>
      </c>
      <c r="H57" s="24">
        <v>2432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</row>
    <row r="58" spans="1:13" s="34" customFormat="1" ht="12" customHeight="1" x14ac:dyDescent="0.2">
      <c r="A58" s="27"/>
      <c r="B58" s="89"/>
      <c r="C58" s="18"/>
      <c r="D58" s="22"/>
      <c r="E58" s="55">
        <v>700</v>
      </c>
      <c r="F58" s="7" t="s">
        <v>462</v>
      </c>
      <c r="G58" s="24">
        <v>0</v>
      </c>
      <c r="H58" s="24">
        <v>0</v>
      </c>
      <c r="I58" s="24">
        <v>0</v>
      </c>
      <c r="J58" s="24">
        <v>33100</v>
      </c>
      <c r="K58" s="24">
        <v>0</v>
      </c>
      <c r="L58" s="24">
        <v>0</v>
      </c>
      <c r="M58" s="24">
        <v>0</v>
      </c>
    </row>
    <row r="59" spans="1:13" s="34" customFormat="1" ht="12" customHeight="1" x14ac:dyDescent="0.2">
      <c r="A59" s="27"/>
      <c r="B59" s="89"/>
      <c r="C59" s="18"/>
      <c r="D59" s="22"/>
      <c r="E59" s="55">
        <v>700</v>
      </c>
      <c r="F59" s="7" t="s">
        <v>463</v>
      </c>
      <c r="G59" s="24">
        <v>0</v>
      </c>
      <c r="H59" s="24">
        <v>0</v>
      </c>
      <c r="I59" s="24">
        <v>0</v>
      </c>
      <c r="J59" s="24">
        <v>4065</v>
      </c>
      <c r="K59" s="24">
        <v>0</v>
      </c>
      <c r="L59" s="24">
        <v>0</v>
      </c>
      <c r="M59" s="24">
        <v>0</v>
      </c>
    </row>
    <row r="60" spans="1:13" s="34" customFormat="1" ht="12" customHeight="1" x14ac:dyDescent="0.2">
      <c r="A60" s="143">
        <v>11</v>
      </c>
      <c r="B60" s="143"/>
      <c r="C60" s="144"/>
      <c r="D60" s="150"/>
      <c r="E60" s="175"/>
      <c r="F60" s="176" t="s">
        <v>15</v>
      </c>
      <c r="G60" s="174">
        <f t="shared" ref="G60:H62" si="29">G61</f>
        <v>750</v>
      </c>
      <c r="H60" s="174">
        <f t="shared" si="29"/>
        <v>0</v>
      </c>
      <c r="I60" s="174">
        <f>0</f>
        <v>0</v>
      </c>
      <c r="J60" s="174">
        <f>J61</f>
        <v>0</v>
      </c>
      <c r="K60" s="174">
        <f>0</f>
        <v>0</v>
      </c>
      <c r="L60" s="174">
        <f>0</f>
        <v>0</v>
      </c>
      <c r="M60" s="174">
        <f>0</f>
        <v>0</v>
      </c>
    </row>
    <row r="61" spans="1:13" s="34" customFormat="1" ht="12" customHeight="1" x14ac:dyDescent="0.2">
      <c r="A61" s="27"/>
      <c r="B61" s="128">
        <v>2</v>
      </c>
      <c r="C61" s="117"/>
      <c r="D61" s="120"/>
      <c r="E61" s="126"/>
      <c r="F61" s="124" t="s">
        <v>105</v>
      </c>
      <c r="G61" s="127">
        <f t="shared" si="29"/>
        <v>750</v>
      </c>
      <c r="H61" s="127">
        <f t="shared" si="29"/>
        <v>0</v>
      </c>
      <c r="I61" s="127">
        <f>0</f>
        <v>0</v>
      </c>
      <c r="J61" s="127">
        <f>J62</f>
        <v>0</v>
      </c>
      <c r="K61" s="127">
        <f>0</f>
        <v>0</v>
      </c>
      <c r="L61" s="127">
        <f>0</f>
        <v>0</v>
      </c>
      <c r="M61" s="127">
        <f>0</f>
        <v>0</v>
      </c>
    </row>
    <row r="62" spans="1:13" s="34" customFormat="1" ht="12" customHeight="1" x14ac:dyDescent="0.2">
      <c r="A62" s="27"/>
      <c r="B62" s="106"/>
      <c r="C62" s="157">
        <v>2</v>
      </c>
      <c r="D62" s="158" t="s">
        <v>98</v>
      </c>
      <c r="E62" s="194"/>
      <c r="F62" s="170" t="s">
        <v>105</v>
      </c>
      <c r="G62" s="192">
        <f t="shared" si="29"/>
        <v>750</v>
      </c>
      <c r="H62" s="192">
        <f t="shared" si="29"/>
        <v>0</v>
      </c>
      <c r="I62" s="192">
        <f>0</f>
        <v>0</v>
      </c>
      <c r="J62" s="192">
        <f>J63</f>
        <v>0</v>
      </c>
      <c r="K62" s="192">
        <f>0</f>
        <v>0</v>
      </c>
      <c r="L62" s="192">
        <f>0</f>
        <v>0</v>
      </c>
      <c r="M62" s="192">
        <f>0</f>
        <v>0</v>
      </c>
    </row>
    <row r="63" spans="1:13" s="34" customFormat="1" ht="12" customHeight="1" x14ac:dyDescent="0.2">
      <c r="A63" s="27"/>
      <c r="B63" s="106"/>
      <c r="C63" s="106"/>
      <c r="D63" s="107"/>
      <c r="E63" s="108">
        <v>700</v>
      </c>
      <c r="F63" s="109" t="s">
        <v>318</v>
      </c>
      <c r="G63" s="137">
        <v>750</v>
      </c>
      <c r="H63" s="137">
        <v>0</v>
      </c>
      <c r="I63" s="137">
        <v>0</v>
      </c>
      <c r="J63" s="137">
        <v>0</v>
      </c>
      <c r="K63" s="137">
        <v>0</v>
      </c>
      <c r="L63" s="137">
        <v>0</v>
      </c>
      <c r="M63" s="137">
        <v>0</v>
      </c>
    </row>
    <row r="64" spans="1:13" ht="12" customHeight="1" x14ac:dyDescent="0.2">
      <c r="A64" s="143">
        <v>12</v>
      </c>
      <c r="B64" s="177"/>
      <c r="C64" s="178"/>
      <c r="D64" s="179"/>
      <c r="E64" s="180"/>
      <c r="F64" s="181" t="s">
        <v>16</v>
      </c>
      <c r="G64" s="182">
        <f t="shared" ref="G64" si="30">G65+G70</f>
        <v>0</v>
      </c>
      <c r="H64" s="182">
        <f t="shared" ref="H64:M64" si="31">H65+H70</f>
        <v>6214</v>
      </c>
      <c r="I64" s="182">
        <f t="shared" ref="I64" si="32">I65+I70</f>
        <v>15950</v>
      </c>
      <c r="J64" s="182">
        <f t="shared" si="31"/>
        <v>0</v>
      </c>
      <c r="K64" s="182">
        <f t="shared" si="31"/>
        <v>0</v>
      </c>
      <c r="L64" s="182">
        <f t="shared" si="31"/>
        <v>0</v>
      </c>
      <c r="M64" s="182">
        <f t="shared" si="31"/>
        <v>0</v>
      </c>
    </row>
    <row r="65" spans="1:14" s="34" customFormat="1" ht="12" customHeight="1" x14ac:dyDescent="0.2">
      <c r="A65" s="27"/>
      <c r="B65" s="117">
        <v>1</v>
      </c>
      <c r="C65" s="128"/>
      <c r="D65" s="118" t="s">
        <v>18</v>
      </c>
      <c r="E65" s="126"/>
      <c r="F65" s="124" t="s">
        <v>17</v>
      </c>
      <c r="G65" s="127">
        <f t="shared" ref="G65" si="33">G66+G67+G69+G68</f>
        <v>0</v>
      </c>
      <c r="H65" s="127">
        <f t="shared" ref="H65:M65" si="34">H66+H67+H69+H68</f>
        <v>1774</v>
      </c>
      <c r="I65" s="127">
        <f t="shared" ref="I65" si="35">I66+I67+I69+I68</f>
        <v>15950</v>
      </c>
      <c r="J65" s="127">
        <f t="shared" si="34"/>
        <v>0</v>
      </c>
      <c r="K65" s="127">
        <f t="shared" si="34"/>
        <v>0</v>
      </c>
      <c r="L65" s="127">
        <f t="shared" si="34"/>
        <v>0</v>
      </c>
      <c r="M65" s="127">
        <f t="shared" si="34"/>
        <v>0</v>
      </c>
    </row>
    <row r="66" spans="1:14" s="83" customFormat="1" ht="12" customHeight="1" x14ac:dyDescent="0.2">
      <c r="A66" s="6"/>
      <c r="B66" s="3"/>
      <c r="C66" s="3"/>
      <c r="D66" s="8"/>
      <c r="E66" s="56">
        <v>716</v>
      </c>
      <c r="F66" s="7" t="s">
        <v>243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</row>
    <row r="67" spans="1:14" s="83" customFormat="1" ht="12" customHeight="1" x14ac:dyDescent="0.2">
      <c r="A67" s="6"/>
      <c r="B67" s="3"/>
      <c r="C67" s="3"/>
      <c r="D67" s="8"/>
      <c r="E67" s="56">
        <v>700</v>
      </c>
      <c r="F67" s="7" t="s">
        <v>390</v>
      </c>
      <c r="G67" s="25">
        <v>0</v>
      </c>
      <c r="H67" s="25">
        <v>1224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</row>
    <row r="68" spans="1:14" s="83" customFormat="1" ht="12" customHeight="1" x14ac:dyDescent="0.2">
      <c r="A68" s="6"/>
      <c r="B68" s="3"/>
      <c r="C68" s="3"/>
      <c r="D68" s="8"/>
      <c r="E68" s="56">
        <v>700</v>
      </c>
      <c r="F68" s="7" t="s">
        <v>403</v>
      </c>
      <c r="G68" s="25">
        <v>0</v>
      </c>
      <c r="H68" s="25">
        <v>550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</row>
    <row r="69" spans="1:14" s="83" customFormat="1" ht="12" customHeight="1" x14ac:dyDescent="0.2">
      <c r="A69" s="6"/>
      <c r="B69" s="3"/>
      <c r="C69" s="3"/>
      <c r="D69" s="8"/>
      <c r="E69" s="56">
        <v>700</v>
      </c>
      <c r="F69" s="7" t="s">
        <v>402</v>
      </c>
      <c r="G69" s="25">
        <v>0</v>
      </c>
      <c r="H69" s="25">
        <v>0</v>
      </c>
      <c r="I69" s="25">
        <v>15950</v>
      </c>
      <c r="J69" s="37">
        <v>0</v>
      </c>
      <c r="K69" s="25">
        <v>0</v>
      </c>
      <c r="L69" s="25">
        <v>0</v>
      </c>
      <c r="M69" s="25">
        <v>0</v>
      </c>
      <c r="N69" s="268"/>
    </row>
    <row r="70" spans="1:14" s="83" customFormat="1" ht="12" customHeight="1" x14ac:dyDescent="0.2">
      <c r="A70" s="6"/>
      <c r="B70" s="117">
        <v>2</v>
      </c>
      <c r="C70" s="128"/>
      <c r="D70" s="118" t="s">
        <v>1</v>
      </c>
      <c r="E70" s="126"/>
      <c r="F70" s="124" t="s">
        <v>370</v>
      </c>
      <c r="G70" s="127">
        <f>G71</f>
        <v>0</v>
      </c>
      <c r="H70" s="127">
        <f>H71</f>
        <v>4440</v>
      </c>
      <c r="I70" s="127">
        <f>I71</f>
        <v>0</v>
      </c>
      <c r="J70" s="127">
        <f>J71</f>
        <v>0</v>
      </c>
      <c r="K70" s="127">
        <f>K71</f>
        <v>0</v>
      </c>
      <c r="L70" s="127">
        <f>0</f>
        <v>0</v>
      </c>
      <c r="M70" s="127">
        <f>0</f>
        <v>0</v>
      </c>
      <c r="N70" s="268"/>
    </row>
    <row r="71" spans="1:14" s="83" customFormat="1" ht="12" customHeight="1" x14ac:dyDescent="0.2">
      <c r="A71" s="6"/>
      <c r="B71" s="132"/>
      <c r="C71" s="132"/>
      <c r="D71" s="133"/>
      <c r="E71" s="134">
        <v>700</v>
      </c>
      <c r="F71" s="135" t="s">
        <v>371</v>
      </c>
      <c r="G71" s="136">
        <v>0</v>
      </c>
      <c r="H71" s="136">
        <v>4440</v>
      </c>
      <c r="I71" s="136">
        <v>0</v>
      </c>
      <c r="J71" s="136">
        <v>0</v>
      </c>
      <c r="K71" s="136">
        <v>0</v>
      </c>
      <c r="L71" s="136">
        <v>0</v>
      </c>
      <c r="M71" s="136">
        <v>0</v>
      </c>
      <c r="N71" s="268"/>
    </row>
    <row r="72" spans="1:14" s="67" customFormat="1" ht="12" customHeight="1" x14ac:dyDescent="0.2">
      <c r="A72" s="143">
        <v>14</v>
      </c>
      <c r="B72" s="146"/>
      <c r="C72" s="183"/>
      <c r="D72" s="148"/>
      <c r="E72" s="175"/>
      <c r="F72" s="143" t="s">
        <v>134</v>
      </c>
      <c r="G72" s="175">
        <f t="shared" ref="G72:K78" si="36">G73</f>
        <v>0</v>
      </c>
      <c r="H72" s="175">
        <f t="shared" si="36"/>
        <v>0</v>
      </c>
      <c r="I72" s="174">
        <f t="shared" ref="I72:K73" si="37">I73</f>
        <v>0</v>
      </c>
      <c r="J72" s="174">
        <f t="shared" si="37"/>
        <v>3097</v>
      </c>
      <c r="K72" s="174">
        <f t="shared" si="37"/>
        <v>10081</v>
      </c>
      <c r="L72" s="148">
        <f>L73</f>
        <v>0</v>
      </c>
      <c r="M72" s="148">
        <f>M73</f>
        <v>0</v>
      </c>
    </row>
    <row r="73" spans="1:14" s="67" customFormat="1" ht="12" customHeight="1" x14ac:dyDescent="0.2">
      <c r="A73" s="72"/>
      <c r="B73" s="117">
        <v>1</v>
      </c>
      <c r="C73" s="130"/>
      <c r="D73" s="130"/>
      <c r="E73" s="126"/>
      <c r="F73" s="125" t="s">
        <v>135</v>
      </c>
      <c r="G73" s="129">
        <f t="shared" si="36"/>
        <v>0</v>
      </c>
      <c r="H73" s="129">
        <f t="shared" si="36"/>
        <v>0</v>
      </c>
      <c r="I73" s="129">
        <f t="shared" si="37"/>
        <v>0</v>
      </c>
      <c r="J73" s="129">
        <f t="shared" si="37"/>
        <v>3097</v>
      </c>
      <c r="K73" s="129">
        <f t="shared" si="37"/>
        <v>10081</v>
      </c>
      <c r="L73" s="129">
        <f>L74</f>
        <v>0</v>
      </c>
      <c r="M73" s="129">
        <f>M74</f>
        <v>0</v>
      </c>
    </row>
    <row r="74" spans="1:14" s="32" customFormat="1" ht="12" customHeight="1" x14ac:dyDescent="0.2">
      <c r="A74" s="72"/>
      <c r="B74" s="18"/>
      <c r="C74" s="158" t="s">
        <v>166</v>
      </c>
      <c r="D74" s="157" t="s">
        <v>167</v>
      </c>
      <c r="E74" s="194"/>
      <c r="F74" s="190" t="s">
        <v>135</v>
      </c>
      <c r="G74" s="195">
        <f>G75+G76</f>
        <v>0</v>
      </c>
      <c r="H74" s="195">
        <f t="shared" ref="H74:M74" si="38">H75+H76</f>
        <v>0</v>
      </c>
      <c r="I74" s="195">
        <f t="shared" si="38"/>
        <v>0</v>
      </c>
      <c r="J74" s="195">
        <f t="shared" si="38"/>
        <v>3097</v>
      </c>
      <c r="K74" s="195">
        <f t="shared" si="38"/>
        <v>10081</v>
      </c>
      <c r="L74" s="195">
        <f t="shared" si="38"/>
        <v>0</v>
      </c>
      <c r="M74" s="195">
        <f t="shared" si="38"/>
        <v>0</v>
      </c>
      <c r="N74" s="267"/>
    </row>
    <row r="75" spans="1:14" s="32" customFormat="1" ht="14.25" customHeight="1" x14ac:dyDescent="0.2">
      <c r="A75" s="3"/>
      <c r="B75" s="3"/>
      <c r="C75" s="8"/>
      <c r="D75" s="3"/>
      <c r="E75" s="56">
        <v>700</v>
      </c>
      <c r="F75" s="6" t="s">
        <v>464</v>
      </c>
      <c r="G75" s="25">
        <v>0</v>
      </c>
      <c r="H75" s="25">
        <v>0</v>
      </c>
      <c r="I75" s="25">
        <v>0</v>
      </c>
      <c r="J75" s="25">
        <v>3097</v>
      </c>
      <c r="K75" s="25">
        <v>0</v>
      </c>
      <c r="L75" s="25">
        <v>0</v>
      </c>
      <c r="M75" s="25">
        <v>0</v>
      </c>
      <c r="N75" s="267"/>
    </row>
    <row r="76" spans="1:14" s="32" customFormat="1" ht="14.25" customHeight="1" x14ac:dyDescent="0.2">
      <c r="A76" s="3"/>
      <c r="B76" s="3"/>
      <c r="C76" s="8"/>
      <c r="D76" s="3"/>
      <c r="E76" s="56">
        <v>700</v>
      </c>
      <c r="F76" s="6" t="s">
        <v>471</v>
      </c>
      <c r="G76" s="25">
        <v>0</v>
      </c>
      <c r="H76" s="25">
        <v>0</v>
      </c>
      <c r="I76" s="25">
        <v>0</v>
      </c>
      <c r="J76" s="25">
        <v>0</v>
      </c>
      <c r="K76" s="25">
        <v>10081</v>
      </c>
      <c r="L76" s="25">
        <v>0</v>
      </c>
      <c r="M76" s="25">
        <v>0</v>
      </c>
      <c r="N76" s="267"/>
    </row>
    <row r="77" spans="1:14" x14ac:dyDescent="0.2">
      <c r="A77" s="143">
        <v>17</v>
      </c>
      <c r="B77" s="146"/>
      <c r="C77" s="184"/>
      <c r="D77" s="148"/>
      <c r="E77" s="175"/>
      <c r="F77" s="143" t="s">
        <v>384</v>
      </c>
      <c r="G77" s="175">
        <f t="shared" si="36"/>
        <v>0</v>
      </c>
      <c r="H77" s="174">
        <f t="shared" si="36"/>
        <v>37266</v>
      </c>
      <c r="I77" s="174">
        <f t="shared" si="36"/>
        <v>5000</v>
      </c>
      <c r="J77" s="174">
        <f t="shared" si="36"/>
        <v>3599</v>
      </c>
      <c r="K77" s="174">
        <f t="shared" si="36"/>
        <v>218082</v>
      </c>
      <c r="L77" s="148">
        <f>L78</f>
        <v>0</v>
      </c>
      <c r="M77" s="148">
        <f>M78</f>
        <v>0</v>
      </c>
      <c r="N77" s="34"/>
    </row>
    <row r="78" spans="1:14" x14ac:dyDescent="0.2">
      <c r="A78" s="3"/>
      <c r="B78" s="117">
        <v>1</v>
      </c>
      <c r="C78" s="118"/>
      <c r="D78" s="117" t="s">
        <v>476</v>
      </c>
      <c r="E78" s="141">
        <v>700</v>
      </c>
      <c r="F78" s="131" t="s">
        <v>397</v>
      </c>
      <c r="G78" s="129">
        <f t="shared" si="36"/>
        <v>0</v>
      </c>
      <c r="H78" s="129">
        <v>37266</v>
      </c>
      <c r="I78" s="129">
        <v>5000</v>
      </c>
      <c r="J78" s="129">
        <v>3599</v>
      </c>
      <c r="K78" s="129">
        <v>218082</v>
      </c>
      <c r="L78" s="129">
        <f>0</f>
        <v>0</v>
      </c>
      <c r="M78" s="129">
        <f>0</f>
        <v>0</v>
      </c>
      <c r="N78" s="34"/>
    </row>
  </sheetData>
  <mergeCells count="5">
    <mergeCell ref="G1:H1"/>
    <mergeCell ref="I1:J1"/>
    <mergeCell ref="K1:M1"/>
    <mergeCell ref="A3:F3"/>
    <mergeCell ref="A1:F1"/>
  </mergeCells>
  <phoneticPr fontId="1" type="noConversion"/>
  <pageMargins left="0.39370078740157483" right="0" top="0.78740157480314965" bottom="0.39370078740157483" header="0.31496062992125984" footer="0.19685039370078741"/>
  <pageSetup paperSize="9" scale="68" fitToHeight="0" orientation="landscape" r:id="rId1"/>
  <headerFooter scaleWithDoc="0" alignWithMargins="0">
    <oddHeader>&amp;C&amp;"Arial,Tučné"&amp;14OBEC LIKAVKA - rozpočet - kapitálové výdavky na roky 2023 - 2025 - SCHVÁLENÝ - 13.12.2022</oddHeader>
    <oddFooter>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P143"/>
  <sheetViews>
    <sheetView view="pageLayout" topLeftCell="A95" zoomScaleNormal="100" workbookViewId="0">
      <selection activeCell="M122" sqref="M122:O143"/>
    </sheetView>
  </sheetViews>
  <sheetFormatPr defaultColWidth="9.140625" defaultRowHeight="12.75" x14ac:dyDescent="0.2"/>
  <cols>
    <col min="1" max="1" width="5.140625" style="46" customWidth="1"/>
    <col min="2" max="2" width="4.140625" style="46" customWidth="1"/>
    <col min="3" max="3" width="7.28515625" style="46" customWidth="1"/>
    <col min="4" max="4" width="3.5703125" style="43" customWidth="1"/>
    <col min="5" max="5" width="80.85546875" style="43" customWidth="1"/>
    <col min="6" max="6" width="10.28515625" style="43" customWidth="1"/>
    <col min="7" max="7" width="12" style="43" customWidth="1"/>
    <col min="8" max="8" width="11.5703125" style="43" customWidth="1"/>
    <col min="9" max="9" width="11.42578125" style="48" customWidth="1"/>
    <col min="10" max="10" width="10.28515625" style="48" customWidth="1"/>
    <col min="11" max="12" width="11.5703125" style="48" customWidth="1"/>
    <col min="13" max="16384" width="9.140625" style="43"/>
  </cols>
  <sheetData>
    <row r="1" spans="1:12" s="49" customFormat="1" ht="22.5" customHeight="1" x14ac:dyDescent="0.2">
      <c r="A1" s="281" t="s">
        <v>176</v>
      </c>
      <c r="B1" s="281"/>
      <c r="C1" s="281"/>
      <c r="D1" s="282"/>
      <c r="E1" s="282"/>
      <c r="F1" s="281" t="s">
        <v>95</v>
      </c>
      <c r="G1" s="281"/>
      <c r="H1" s="281" t="s">
        <v>422</v>
      </c>
      <c r="I1" s="281"/>
      <c r="J1" s="281" t="s">
        <v>411</v>
      </c>
      <c r="K1" s="281"/>
      <c r="L1" s="281"/>
    </row>
    <row r="2" spans="1:12" ht="57.75" customHeight="1" x14ac:dyDescent="0.2">
      <c r="A2" s="196" t="s">
        <v>27</v>
      </c>
      <c r="B2" s="287" t="s">
        <v>329</v>
      </c>
      <c r="C2" s="288"/>
      <c r="D2" s="197"/>
      <c r="E2" s="198" t="s">
        <v>246</v>
      </c>
      <c r="F2" s="199">
        <v>2020</v>
      </c>
      <c r="G2" s="199">
        <v>2021</v>
      </c>
      <c r="H2" s="188">
        <v>2022</v>
      </c>
      <c r="I2" s="200" t="s">
        <v>407</v>
      </c>
      <c r="J2" s="201">
        <v>2023</v>
      </c>
      <c r="K2" s="201">
        <v>2024</v>
      </c>
      <c r="L2" s="201">
        <v>2025</v>
      </c>
    </row>
    <row r="3" spans="1:12" s="42" customFormat="1" ht="14.25" customHeight="1" x14ac:dyDescent="0.2">
      <c r="A3" s="273" t="s">
        <v>181</v>
      </c>
      <c r="B3" s="274"/>
      <c r="C3" s="274"/>
      <c r="D3" s="274"/>
      <c r="E3" s="275"/>
      <c r="F3" s="171">
        <f t="shared" ref="F3:L3" si="0">F86+F17+F4</f>
        <v>2135079</v>
      </c>
      <c r="G3" s="171">
        <f t="shared" si="0"/>
        <v>2111864</v>
      </c>
      <c r="H3" s="171">
        <f t="shared" si="0"/>
        <v>1995273</v>
      </c>
      <c r="I3" s="171">
        <f t="shared" si="0"/>
        <v>2250881</v>
      </c>
      <c r="J3" s="171">
        <f t="shared" si="0"/>
        <v>2118192</v>
      </c>
      <c r="K3" s="171">
        <f t="shared" si="0"/>
        <v>2118498</v>
      </c>
      <c r="L3" s="171">
        <f t="shared" si="0"/>
        <v>2111998</v>
      </c>
    </row>
    <row r="4" spans="1:12" ht="15.2" customHeight="1" x14ac:dyDescent="0.2">
      <c r="A4" s="202" t="s">
        <v>28</v>
      </c>
      <c r="B4" s="202"/>
      <c r="C4" s="203"/>
      <c r="D4" s="204" t="s">
        <v>29</v>
      </c>
      <c r="E4" s="205"/>
      <c r="F4" s="174">
        <f t="shared" ref="F4" si="1">F5+F7+F11</f>
        <v>1161568</v>
      </c>
      <c r="G4" s="174">
        <f t="shared" ref="G4:L4" si="2">G5+G7+G11</f>
        <v>1211128</v>
      </c>
      <c r="H4" s="174">
        <f t="shared" ref="H4" si="3">H5+H7+H11</f>
        <v>1098065</v>
      </c>
      <c r="I4" s="174">
        <f t="shared" si="2"/>
        <v>1314792</v>
      </c>
      <c r="J4" s="174">
        <f t="shared" si="2"/>
        <v>1238065</v>
      </c>
      <c r="K4" s="174">
        <f t="shared" si="2"/>
        <v>1238065</v>
      </c>
      <c r="L4" s="174">
        <f t="shared" si="2"/>
        <v>1238065</v>
      </c>
    </row>
    <row r="5" spans="1:12" ht="15.2" customHeight="1" x14ac:dyDescent="0.2">
      <c r="A5" s="208" t="s">
        <v>30</v>
      </c>
      <c r="B5" s="209"/>
      <c r="C5" s="209"/>
      <c r="D5" s="121" t="s">
        <v>31</v>
      </c>
      <c r="E5" s="121"/>
      <c r="F5" s="127">
        <f t="shared" ref="F5:L5" si="4">F6</f>
        <v>1034239</v>
      </c>
      <c r="G5" s="127">
        <f t="shared" si="4"/>
        <v>1084756</v>
      </c>
      <c r="H5" s="127">
        <f t="shared" si="4"/>
        <v>970000</v>
      </c>
      <c r="I5" s="127">
        <f t="shared" si="4"/>
        <v>1186727</v>
      </c>
      <c r="J5" s="127">
        <f t="shared" si="4"/>
        <v>1110000</v>
      </c>
      <c r="K5" s="127">
        <f t="shared" si="4"/>
        <v>1110000</v>
      </c>
      <c r="L5" s="127">
        <f t="shared" si="4"/>
        <v>1110000</v>
      </c>
    </row>
    <row r="6" spans="1:12" ht="15.2" customHeight="1" x14ac:dyDescent="0.2">
      <c r="A6" s="50"/>
      <c r="B6" s="211" t="s">
        <v>32</v>
      </c>
      <c r="C6" s="211" t="s">
        <v>33</v>
      </c>
      <c r="D6" s="163" t="s">
        <v>151</v>
      </c>
      <c r="E6" s="163"/>
      <c r="F6" s="191">
        <v>1034239</v>
      </c>
      <c r="G6" s="191">
        <v>1084756</v>
      </c>
      <c r="H6" s="191">
        <v>970000</v>
      </c>
      <c r="I6" s="191">
        <v>1186727</v>
      </c>
      <c r="J6" s="191">
        <v>1110000</v>
      </c>
      <c r="K6" s="191">
        <v>1110000</v>
      </c>
      <c r="L6" s="191">
        <v>1110000</v>
      </c>
    </row>
    <row r="7" spans="1:12" ht="15.2" customHeight="1" x14ac:dyDescent="0.2">
      <c r="A7" s="208" t="s">
        <v>34</v>
      </c>
      <c r="B7" s="208"/>
      <c r="C7" s="208"/>
      <c r="D7" s="121" t="s">
        <v>35</v>
      </c>
      <c r="E7" s="210"/>
      <c r="F7" s="127">
        <f>SUM(F8:F10)</f>
        <v>54511</v>
      </c>
      <c r="G7" s="127">
        <f>SUM(G8:G10)</f>
        <v>53938</v>
      </c>
      <c r="H7" s="127">
        <f>H8+H9+H10</f>
        <v>53081</v>
      </c>
      <c r="I7" s="127">
        <f>SUM(I8:I10)</f>
        <v>53081</v>
      </c>
      <c r="J7" s="127">
        <f>J8+J9+J10</f>
        <v>53081</v>
      </c>
      <c r="K7" s="127">
        <f>K8+K9+K10</f>
        <v>53081</v>
      </c>
      <c r="L7" s="127">
        <f>L8+L9+L10</f>
        <v>53081</v>
      </c>
    </row>
    <row r="8" spans="1:12" ht="15.2" customHeight="1" x14ac:dyDescent="0.2">
      <c r="A8" s="51"/>
      <c r="B8" s="211" t="s">
        <v>36</v>
      </c>
      <c r="C8" s="211" t="s">
        <v>37</v>
      </c>
      <c r="D8" s="164" t="s">
        <v>160</v>
      </c>
      <c r="E8" s="164"/>
      <c r="F8" s="191">
        <v>16082</v>
      </c>
      <c r="G8" s="191">
        <v>15786</v>
      </c>
      <c r="H8" s="191">
        <v>15988</v>
      </c>
      <c r="I8" s="191">
        <v>15988</v>
      </c>
      <c r="J8" s="191">
        <v>15988</v>
      </c>
      <c r="K8" s="191">
        <v>15988</v>
      </c>
      <c r="L8" s="191">
        <v>15988</v>
      </c>
    </row>
    <row r="9" spans="1:12" ht="15.2" customHeight="1" x14ac:dyDescent="0.2">
      <c r="A9" s="51"/>
      <c r="B9" s="211" t="s">
        <v>36</v>
      </c>
      <c r="C9" s="211" t="s">
        <v>38</v>
      </c>
      <c r="D9" s="283" t="s">
        <v>204</v>
      </c>
      <c r="E9" s="283"/>
      <c r="F9" s="191">
        <v>38065</v>
      </c>
      <c r="G9" s="191">
        <v>37793</v>
      </c>
      <c r="H9" s="191">
        <v>36728</v>
      </c>
      <c r="I9" s="191">
        <v>36728</v>
      </c>
      <c r="J9" s="191">
        <v>36728</v>
      </c>
      <c r="K9" s="191">
        <v>36728</v>
      </c>
      <c r="L9" s="191">
        <v>36728</v>
      </c>
    </row>
    <row r="10" spans="1:12" ht="15.2" customHeight="1" x14ac:dyDescent="0.2">
      <c r="A10" s="51"/>
      <c r="B10" s="211" t="s">
        <v>36</v>
      </c>
      <c r="C10" s="211" t="s">
        <v>33</v>
      </c>
      <c r="D10" s="283" t="s">
        <v>205</v>
      </c>
      <c r="E10" s="283"/>
      <c r="F10" s="191">
        <v>364</v>
      </c>
      <c r="G10" s="191">
        <v>359</v>
      </c>
      <c r="H10" s="191">
        <v>365</v>
      </c>
      <c r="I10" s="191">
        <v>365</v>
      </c>
      <c r="J10" s="191">
        <v>365</v>
      </c>
      <c r="K10" s="191">
        <v>365</v>
      </c>
      <c r="L10" s="191">
        <v>365</v>
      </c>
    </row>
    <row r="11" spans="1:12" ht="15.2" customHeight="1" x14ac:dyDescent="0.2">
      <c r="A11" s="208" t="s">
        <v>39</v>
      </c>
      <c r="B11" s="208"/>
      <c r="C11" s="208"/>
      <c r="D11" s="121" t="s">
        <v>82</v>
      </c>
      <c r="E11" s="210"/>
      <c r="F11" s="127">
        <f t="shared" ref="F11" si="5">F12+F13+F14+F15+F16</f>
        <v>72818</v>
      </c>
      <c r="G11" s="127">
        <f t="shared" ref="G11:L11" si="6">G12+G13+G14+G15+G16</f>
        <v>72434</v>
      </c>
      <c r="H11" s="127">
        <f t="shared" ref="H11" si="7">H12+H13+H14+H15+H16</f>
        <v>74984</v>
      </c>
      <c r="I11" s="127">
        <f t="shared" si="6"/>
        <v>74984</v>
      </c>
      <c r="J11" s="127">
        <f t="shared" si="6"/>
        <v>74984</v>
      </c>
      <c r="K11" s="127">
        <f t="shared" si="6"/>
        <v>74984</v>
      </c>
      <c r="L11" s="127">
        <f t="shared" si="6"/>
        <v>74984</v>
      </c>
    </row>
    <row r="12" spans="1:12" ht="15.2" customHeight="1" x14ac:dyDescent="0.2">
      <c r="A12" s="52"/>
      <c r="B12" s="211" t="s">
        <v>40</v>
      </c>
      <c r="C12" s="211" t="s">
        <v>37</v>
      </c>
      <c r="D12" s="163" t="s">
        <v>41</v>
      </c>
      <c r="E12" s="163"/>
      <c r="F12" s="191">
        <v>2920</v>
      </c>
      <c r="G12" s="191">
        <v>2980</v>
      </c>
      <c r="H12" s="191">
        <v>3064</v>
      </c>
      <c r="I12" s="191">
        <v>3064</v>
      </c>
      <c r="J12" s="191">
        <v>3064</v>
      </c>
      <c r="K12" s="191">
        <v>3064</v>
      </c>
      <c r="L12" s="191">
        <v>3064</v>
      </c>
    </row>
    <row r="13" spans="1:12" ht="15.2" customHeight="1" x14ac:dyDescent="0.2">
      <c r="A13" s="52"/>
      <c r="B13" s="211" t="s">
        <v>40</v>
      </c>
      <c r="C13" s="211" t="s">
        <v>56</v>
      </c>
      <c r="D13" s="163" t="s">
        <v>206</v>
      </c>
      <c r="E13" s="163"/>
      <c r="F13" s="191">
        <v>50</v>
      </c>
      <c r="G13" s="191">
        <v>50</v>
      </c>
      <c r="H13" s="191">
        <v>50</v>
      </c>
      <c r="I13" s="191">
        <v>50</v>
      </c>
      <c r="J13" s="191">
        <v>50</v>
      </c>
      <c r="K13" s="191">
        <v>50</v>
      </c>
      <c r="L13" s="191">
        <v>50</v>
      </c>
    </row>
    <row r="14" spans="1:12" ht="15.2" customHeight="1" x14ac:dyDescent="0.2">
      <c r="A14" s="52"/>
      <c r="B14" s="211" t="s">
        <v>40</v>
      </c>
      <c r="C14" s="211" t="s">
        <v>42</v>
      </c>
      <c r="D14" s="163" t="s">
        <v>43</v>
      </c>
      <c r="E14" s="163"/>
      <c r="F14" s="191">
        <v>187</v>
      </c>
      <c r="G14" s="191">
        <v>80</v>
      </c>
      <c r="H14" s="191">
        <v>270</v>
      </c>
      <c r="I14" s="191">
        <v>270</v>
      </c>
      <c r="J14" s="191">
        <v>270</v>
      </c>
      <c r="K14" s="191">
        <v>270</v>
      </c>
      <c r="L14" s="191">
        <v>270</v>
      </c>
    </row>
    <row r="15" spans="1:12" ht="15.2" customHeight="1" x14ac:dyDescent="0.2">
      <c r="A15" s="51"/>
      <c r="B15" s="211" t="s">
        <v>40</v>
      </c>
      <c r="C15" s="211" t="s">
        <v>44</v>
      </c>
      <c r="D15" s="163" t="s">
        <v>45</v>
      </c>
      <c r="E15" s="163"/>
      <c r="F15" s="191">
        <v>852</v>
      </c>
      <c r="G15" s="191">
        <v>1010</v>
      </c>
      <c r="H15" s="191">
        <v>1100</v>
      </c>
      <c r="I15" s="191">
        <v>1100</v>
      </c>
      <c r="J15" s="191">
        <v>1100</v>
      </c>
      <c r="K15" s="191">
        <v>1100</v>
      </c>
      <c r="L15" s="191">
        <v>1100</v>
      </c>
    </row>
    <row r="16" spans="1:12" ht="15.2" customHeight="1" x14ac:dyDescent="0.2">
      <c r="A16" s="51"/>
      <c r="B16" s="211" t="s">
        <v>40</v>
      </c>
      <c r="C16" s="211" t="s">
        <v>46</v>
      </c>
      <c r="D16" s="163" t="s">
        <v>207</v>
      </c>
      <c r="E16" s="163"/>
      <c r="F16" s="191">
        <v>68809</v>
      </c>
      <c r="G16" s="191">
        <v>68314</v>
      </c>
      <c r="H16" s="191">
        <v>70500</v>
      </c>
      <c r="I16" s="191">
        <v>70500</v>
      </c>
      <c r="J16" s="191">
        <v>70500</v>
      </c>
      <c r="K16" s="191">
        <v>70500</v>
      </c>
      <c r="L16" s="191">
        <v>70500</v>
      </c>
    </row>
    <row r="17" spans="1:12" ht="15.2" customHeight="1" x14ac:dyDescent="0.2">
      <c r="A17" s="202" t="s">
        <v>47</v>
      </c>
      <c r="B17" s="202"/>
      <c r="C17" s="202"/>
      <c r="D17" s="147" t="s">
        <v>48</v>
      </c>
      <c r="E17" s="206"/>
      <c r="F17" s="174">
        <f t="shared" ref="F17:L17" si="8">F18+F27+F75+F78</f>
        <v>119752</v>
      </c>
      <c r="G17" s="174">
        <f t="shared" si="8"/>
        <v>133915</v>
      </c>
      <c r="H17" s="174">
        <f t="shared" si="8"/>
        <v>172795</v>
      </c>
      <c r="I17" s="174">
        <f t="shared" si="8"/>
        <v>201809</v>
      </c>
      <c r="J17" s="174">
        <f t="shared" si="8"/>
        <v>155983</v>
      </c>
      <c r="K17" s="174">
        <f t="shared" si="8"/>
        <v>155983</v>
      </c>
      <c r="L17" s="174">
        <f t="shared" si="8"/>
        <v>155983</v>
      </c>
    </row>
    <row r="18" spans="1:12" ht="15.2" customHeight="1" x14ac:dyDescent="0.2">
      <c r="A18" s="208" t="s">
        <v>49</v>
      </c>
      <c r="B18" s="208"/>
      <c r="C18" s="208"/>
      <c r="D18" s="121" t="s">
        <v>169</v>
      </c>
      <c r="E18" s="210"/>
      <c r="F18" s="127">
        <f t="shared" ref="F18" si="9">F20+F19</f>
        <v>42892</v>
      </c>
      <c r="G18" s="127">
        <f t="shared" ref="G18:L18" si="10">G20+G19</f>
        <v>41498</v>
      </c>
      <c r="H18" s="127">
        <f t="shared" ref="H18" si="11">H20+H19</f>
        <v>49272</v>
      </c>
      <c r="I18" s="127">
        <f t="shared" si="10"/>
        <v>50084</v>
      </c>
      <c r="J18" s="127">
        <f t="shared" si="10"/>
        <v>55812</v>
      </c>
      <c r="K18" s="127">
        <f t="shared" si="10"/>
        <v>55812</v>
      </c>
      <c r="L18" s="127">
        <f t="shared" si="10"/>
        <v>55812</v>
      </c>
    </row>
    <row r="19" spans="1:12" ht="15.2" customHeight="1" x14ac:dyDescent="0.2">
      <c r="A19" s="54"/>
      <c r="B19" s="161" t="s">
        <v>90</v>
      </c>
      <c r="C19" s="212"/>
      <c r="D19" s="161" t="s">
        <v>170</v>
      </c>
      <c r="E19" s="161"/>
      <c r="F19" s="191">
        <v>159</v>
      </c>
      <c r="G19" s="191">
        <v>10</v>
      </c>
      <c r="H19" s="191">
        <v>50</v>
      </c>
      <c r="I19" s="191">
        <v>13</v>
      </c>
      <c r="J19" s="191">
        <v>50</v>
      </c>
      <c r="K19" s="191">
        <v>50</v>
      </c>
      <c r="L19" s="191">
        <v>50</v>
      </c>
    </row>
    <row r="20" spans="1:12" ht="15.2" customHeight="1" x14ac:dyDescent="0.2">
      <c r="A20" s="54"/>
      <c r="B20" s="161" t="s">
        <v>50</v>
      </c>
      <c r="C20" s="161"/>
      <c r="D20" s="161" t="s">
        <v>51</v>
      </c>
      <c r="E20" s="161"/>
      <c r="F20" s="191">
        <v>42733</v>
      </c>
      <c r="G20" s="191">
        <v>41488</v>
      </c>
      <c r="H20" s="191">
        <f t="shared" ref="H20" si="12">H21+H22+H26</f>
        <v>49222</v>
      </c>
      <c r="I20" s="191">
        <f t="shared" ref="I20:L20" si="13">I21+I22+I26</f>
        <v>50071</v>
      </c>
      <c r="J20" s="191">
        <f t="shared" si="13"/>
        <v>55762</v>
      </c>
      <c r="K20" s="191">
        <f t="shared" si="13"/>
        <v>55762</v>
      </c>
      <c r="L20" s="191">
        <f t="shared" si="13"/>
        <v>55762</v>
      </c>
    </row>
    <row r="21" spans="1:12" ht="15.2" customHeight="1" x14ac:dyDescent="0.2">
      <c r="A21" s="54"/>
      <c r="B21" s="161" t="s">
        <v>50</v>
      </c>
      <c r="C21" s="211" t="s">
        <v>38</v>
      </c>
      <c r="D21" s="163" t="s">
        <v>52</v>
      </c>
      <c r="E21" s="163"/>
      <c r="F21" s="163">
        <v>3230</v>
      </c>
      <c r="G21" s="163">
        <v>3272</v>
      </c>
      <c r="H21" s="191">
        <v>3632</v>
      </c>
      <c r="I21" s="191">
        <v>4223</v>
      </c>
      <c r="J21" s="191">
        <v>4222</v>
      </c>
      <c r="K21" s="191">
        <v>4222</v>
      </c>
      <c r="L21" s="191">
        <v>4222</v>
      </c>
    </row>
    <row r="22" spans="1:12" ht="15.2" customHeight="1" x14ac:dyDescent="0.2">
      <c r="A22" s="54"/>
      <c r="B22" s="161" t="s">
        <v>50</v>
      </c>
      <c r="C22" s="211" t="s">
        <v>33</v>
      </c>
      <c r="D22" s="161" t="s">
        <v>53</v>
      </c>
      <c r="E22" s="161"/>
      <c r="F22" s="191">
        <v>39487</v>
      </c>
      <c r="G22" s="191">
        <v>37803</v>
      </c>
      <c r="H22" s="191">
        <f t="shared" ref="H22" si="14">H23+H24+H25</f>
        <v>45090</v>
      </c>
      <c r="I22" s="191">
        <f t="shared" ref="I22:L22" si="15">I23+I24+I25</f>
        <v>45790</v>
      </c>
      <c r="J22" s="191">
        <f t="shared" si="15"/>
        <v>51040</v>
      </c>
      <c r="K22" s="191">
        <f t="shared" si="15"/>
        <v>51040</v>
      </c>
      <c r="L22" s="191">
        <f t="shared" si="15"/>
        <v>51040</v>
      </c>
    </row>
    <row r="23" spans="1:12" ht="15.2" customHeight="1" x14ac:dyDescent="0.2">
      <c r="A23" s="50"/>
      <c r="B23" s="51"/>
      <c r="C23" s="53"/>
      <c r="D23" s="31"/>
      <c r="E23" s="31" t="s">
        <v>238</v>
      </c>
      <c r="F23" s="25">
        <v>35874</v>
      </c>
      <c r="G23" s="25">
        <v>33730</v>
      </c>
      <c r="H23" s="37">
        <v>41050</v>
      </c>
      <c r="I23" s="37">
        <v>41750</v>
      </c>
      <c r="J23" s="37">
        <v>47500</v>
      </c>
      <c r="K23" s="37">
        <v>47500</v>
      </c>
      <c r="L23" s="37">
        <v>47500</v>
      </c>
    </row>
    <row r="24" spans="1:12" ht="15.2" customHeight="1" x14ac:dyDescent="0.2">
      <c r="A24" s="50"/>
      <c r="B24" s="51"/>
      <c r="C24" s="53"/>
      <c r="D24" s="31"/>
      <c r="E24" s="35" t="s">
        <v>171</v>
      </c>
      <c r="F24" s="84">
        <v>2632</v>
      </c>
      <c r="G24" s="84">
        <v>3117</v>
      </c>
      <c r="H24" s="84">
        <v>3040</v>
      </c>
      <c r="I24" s="84">
        <v>3040</v>
      </c>
      <c r="J24" s="84">
        <v>2040</v>
      </c>
      <c r="K24" s="84">
        <v>2040</v>
      </c>
      <c r="L24" s="84">
        <v>2040</v>
      </c>
    </row>
    <row r="25" spans="1:12" ht="15.2" customHeight="1" x14ac:dyDescent="0.2">
      <c r="A25" s="50"/>
      <c r="B25" s="51"/>
      <c r="C25" s="53"/>
      <c r="D25" s="31"/>
      <c r="E25" s="31" t="s">
        <v>152</v>
      </c>
      <c r="F25" s="25">
        <v>981</v>
      </c>
      <c r="G25" s="25">
        <v>956</v>
      </c>
      <c r="H25" s="37">
        <v>1000</v>
      </c>
      <c r="I25" s="37">
        <v>1000</v>
      </c>
      <c r="J25" s="37">
        <v>1500</v>
      </c>
      <c r="K25" s="37">
        <v>1500</v>
      </c>
      <c r="L25" s="37">
        <v>1500</v>
      </c>
    </row>
    <row r="26" spans="1:12" ht="15.2" customHeight="1" x14ac:dyDescent="0.2">
      <c r="A26" s="50"/>
      <c r="B26" s="161" t="s">
        <v>50</v>
      </c>
      <c r="C26" s="211" t="s">
        <v>56</v>
      </c>
      <c r="D26" s="285" t="s">
        <v>208</v>
      </c>
      <c r="E26" s="286"/>
      <c r="F26" s="191">
        <v>16</v>
      </c>
      <c r="G26" s="191">
        <v>413</v>
      </c>
      <c r="H26" s="191">
        <v>500</v>
      </c>
      <c r="I26" s="191">
        <v>58</v>
      </c>
      <c r="J26" s="191">
        <v>500</v>
      </c>
      <c r="K26" s="191">
        <v>500</v>
      </c>
      <c r="L26" s="191">
        <v>500</v>
      </c>
    </row>
    <row r="27" spans="1:12" ht="15.2" customHeight="1" x14ac:dyDescent="0.2">
      <c r="A27" s="208" t="s">
        <v>54</v>
      </c>
      <c r="B27" s="208"/>
      <c r="C27" s="208"/>
      <c r="D27" s="121" t="s">
        <v>209</v>
      </c>
      <c r="E27" s="210"/>
      <c r="F27" s="127">
        <f t="shared" ref="F27:L27" si="16">SUM(F34,F41,F43,F73,F28)</f>
        <v>58143</v>
      </c>
      <c r="G27" s="127">
        <f t="shared" si="16"/>
        <v>81913</v>
      </c>
      <c r="H27" s="127">
        <f t="shared" si="16"/>
        <v>113673</v>
      </c>
      <c r="I27" s="127">
        <f t="shared" si="16"/>
        <v>100785</v>
      </c>
      <c r="J27" s="127">
        <f t="shared" si="16"/>
        <v>94171</v>
      </c>
      <c r="K27" s="127">
        <f t="shared" si="16"/>
        <v>94171</v>
      </c>
      <c r="L27" s="127">
        <f t="shared" si="16"/>
        <v>94171</v>
      </c>
    </row>
    <row r="28" spans="1:12" s="138" customFormat="1" ht="15.2" customHeight="1" x14ac:dyDescent="0.2">
      <c r="A28" s="54"/>
      <c r="B28" s="211">
        <v>221</v>
      </c>
      <c r="C28" s="213">
        <v>2</v>
      </c>
      <c r="D28" s="161" t="s">
        <v>393</v>
      </c>
      <c r="E28" s="163"/>
      <c r="F28" s="192">
        <f t="shared" ref="F28" si="17">F29+F30+F31+F32+F33</f>
        <v>0</v>
      </c>
      <c r="G28" s="192">
        <f t="shared" ref="G28:I28" si="18">G29+G30+G31+G32+G33</f>
        <v>0</v>
      </c>
      <c r="H28" s="192">
        <f t="shared" ref="H28:J28" si="19">H29+H30+H31+H32+H33</f>
        <v>8250</v>
      </c>
      <c r="I28" s="192">
        <f t="shared" si="18"/>
        <v>7342</v>
      </c>
      <c r="J28" s="192">
        <f t="shared" si="19"/>
        <v>7600</v>
      </c>
      <c r="K28" s="192">
        <f t="shared" ref="K28" si="20">K29+K30+K31+K32+K33</f>
        <v>7600</v>
      </c>
      <c r="L28" s="192">
        <f t="shared" ref="L28" si="21">L29+L30+L31+L32+L33</f>
        <v>7600</v>
      </c>
    </row>
    <row r="29" spans="1:12" ht="15.2" customHeight="1" x14ac:dyDescent="0.2">
      <c r="A29" s="54"/>
      <c r="B29" s="54"/>
      <c r="C29" s="54"/>
      <c r="D29" s="98"/>
      <c r="E29" s="31" t="s">
        <v>59</v>
      </c>
      <c r="F29" s="37">
        <v>0</v>
      </c>
      <c r="G29" s="37">
        <v>0</v>
      </c>
      <c r="H29" s="37">
        <v>100</v>
      </c>
      <c r="I29" s="37">
        <v>20</v>
      </c>
      <c r="J29" s="37">
        <v>100</v>
      </c>
      <c r="K29" s="37">
        <v>100</v>
      </c>
      <c r="L29" s="37">
        <v>100</v>
      </c>
    </row>
    <row r="30" spans="1:12" ht="15.2" customHeight="1" x14ac:dyDescent="0.2">
      <c r="A30" s="54"/>
      <c r="B30" s="54"/>
      <c r="C30" s="54"/>
      <c r="D30" s="98"/>
      <c r="E30" s="33" t="s">
        <v>60</v>
      </c>
      <c r="F30" s="37">
        <v>0</v>
      </c>
      <c r="G30" s="37">
        <v>0</v>
      </c>
      <c r="H30" s="37">
        <v>500</v>
      </c>
      <c r="I30" s="37">
        <v>500</v>
      </c>
      <c r="J30" s="37">
        <v>400</v>
      </c>
      <c r="K30" s="37">
        <v>400</v>
      </c>
      <c r="L30" s="37">
        <v>400</v>
      </c>
    </row>
    <row r="31" spans="1:12" ht="15.2" customHeight="1" x14ac:dyDescent="0.2">
      <c r="A31" s="54"/>
      <c r="B31" s="54"/>
      <c r="C31" s="54"/>
      <c r="D31" s="98"/>
      <c r="E31" s="33" t="s">
        <v>61</v>
      </c>
      <c r="F31" s="37">
        <v>0</v>
      </c>
      <c r="G31" s="37">
        <v>0</v>
      </c>
      <c r="H31" s="37">
        <v>150</v>
      </c>
      <c r="I31" s="37">
        <v>72</v>
      </c>
      <c r="J31" s="37">
        <v>100</v>
      </c>
      <c r="K31" s="37">
        <v>100</v>
      </c>
      <c r="L31" s="37">
        <v>100</v>
      </c>
    </row>
    <row r="32" spans="1:12" ht="15.2" customHeight="1" x14ac:dyDescent="0.2">
      <c r="A32" s="54"/>
      <c r="B32" s="54"/>
      <c r="C32" s="54"/>
      <c r="D32" s="98"/>
      <c r="E32" s="33" t="s">
        <v>252</v>
      </c>
      <c r="F32" s="37">
        <v>0</v>
      </c>
      <c r="G32" s="37">
        <v>0</v>
      </c>
      <c r="H32" s="37">
        <v>2000</v>
      </c>
      <c r="I32" s="37">
        <v>2350</v>
      </c>
      <c r="J32" s="37">
        <v>2500</v>
      </c>
      <c r="K32" s="37">
        <v>2500</v>
      </c>
      <c r="L32" s="37">
        <v>2500</v>
      </c>
    </row>
    <row r="33" spans="1:12" ht="15.2" customHeight="1" x14ac:dyDescent="0.2">
      <c r="A33" s="54"/>
      <c r="B33" s="54"/>
      <c r="C33" s="54"/>
      <c r="D33" s="98"/>
      <c r="E33" s="33" t="s">
        <v>62</v>
      </c>
      <c r="F33" s="37">
        <v>0</v>
      </c>
      <c r="G33" s="37">
        <v>0</v>
      </c>
      <c r="H33" s="37">
        <v>5500</v>
      </c>
      <c r="I33" s="37">
        <v>4400</v>
      </c>
      <c r="J33" s="37">
        <v>4500</v>
      </c>
      <c r="K33" s="37">
        <v>4500</v>
      </c>
      <c r="L33" s="37">
        <v>4500</v>
      </c>
    </row>
    <row r="34" spans="1:12" ht="15.2" customHeight="1" x14ac:dyDescent="0.2">
      <c r="A34" s="54"/>
      <c r="B34" s="211" t="s">
        <v>55</v>
      </c>
      <c r="C34" s="211" t="s">
        <v>56</v>
      </c>
      <c r="D34" s="161" t="s">
        <v>57</v>
      </c>
      <c r="E34" s="161"/>
      <c r="F34" s="192">
        <f t="shared" ref="F34" si="22">F35+F36+F37+F38+F39+F40</f>
        <v>4831</v>
      </c>
      <c r="G34" s="192">
        <f t="shared" ref="G34:L34" si="23">G35+G36+G37+G38+G39+G40</f>
        <v>7450</v>
      </c>
      <c r="H34" s="192">
        <f t="shared" ref="H34" si="24">H35+H36+H37+H38+H39+H40</f>
        <v>0</v>
      </c>
      <c r="I34" s="192">
        <f t="shared" si="23"/>
        <v>0</v>
      </c>
      <c r="J34" s="192">
        <f t="shared" si="23"/>
        <v>0</v>
      </c>
      <c r="K34" s="192">
        <f t="shared" si="23"/>
        <v>0</v>
      </c>
      <c r="L34" s="192">
        <f t="shared" si="23"/>
        <v>0</v>
      </c>
    </row>
    <row r="35" spans="1:12" ht="15.2" customHeight="1" x14ac:dyDescent="0.2">
      <c r="A35" s="54"/>
      <c r="B35" s="53"/>
      <c r="C35" s="53"/>
      <c r="D35" s="31"/>
      <c r="E35" s="31" t="s">
        <v>58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</row>
    <row r="36" spans="1:12" ht="15.2" customHeight="1" x14ac:dyDescent="0.2">
      <c r="A36" s="54"/>
      <c r="B36" s="53"/>
      <c r="C36" s="53"/>
      <c r="D36" s="31"/>
      <c r="E36" s="31" t="s">
        <v>59</v>
      </c>
      <c r="F36" s="25">
        <v>120</v>
      </c>
      <c r="G36" s="25">
        <v>20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</row>
    <row r="37" spans="1:12" ht="15.2" customHeight="1" x14ac:dyDescent="0.2">
      <c r="A37" s="54"/>
      <c r="B37" s="50"/>
      <c r="C37" s="50"/>
      <c r="D37" s="33"/>
      <c r="E37" s="33" t="s">
        <v>60</v>
      </c>
      <c r="F37" s="25">
        <v>330</v>
      </c>
      <c r="G37" s="25">
        <v>305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</row>
    <row r="38" spans="1:12" ht="15.2" customHeight="1" x14ac:dyDescent="0.2">
      <c r="A38" s="54"/>
      <c r="B38" s="50"/>
      <c r="C38" s="50"/>
      <c r="D38" s="33"/>
      <c r="E38" s="33" t="s">
        <v>61</v>
      </c>
      <c r="F38" s="25">
        <v>55</v>
      </c>
      <c r="G38" s="25">
        <v>123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</row>
    <row r="39" spans="1:12" ht="15.2" customHeight="1" x14ac:dyDescent="0.2">
      <c r="A39" s="54"/>
      <c r="B39" s="50"/>
      <c r="C39" s="50"/>
      <c r="D39" s="33"/>
      <c r="E39" s="33" t="s">
        <v>252</v>
      </c>
      <c r="F39" s="25">
        <v>1625</v>
      </c>
      <c r="G39" s="25">
        <v>1845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</row>
    <row r="40" spans="1:12" ht="15.2" customHeight="1" x14ac:dyDescent="0.2">
      <c r="A40" s="54"/>
      <c r="B40" s="50"/>
      <c r="C40" s="50"/>
      <c r="D40" s="33"/>
      <c r="E40" s="33" t="s">
        <v>62</v>
      </c>
      <c r="F40" s="25">
        <v>2701</v>
      </c>
      <c r="G40" s="25">
        <v>5157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</row>
    <row r="41" spans="1:12" ht="15.2" customHeight="1" x14ac:dyDescent="0.2">
      <c r="A41" s="54"/>
      <c r="B41" s="211" t="s">
        <v>63</v>
      </c>
      <c r="C41" s="211"/>
      <c r="D41" s="161" t="s">
        <v>83</v>
      </c>
      <c r="E41" s="161"/>
      <c r="F41" s="192">
        <f t="shared" ref="F41:L41" si="25">F42</f>
        <v>1193</v>
      </c>
      <c r="G41" s="192">
        <v>192</v>
      </c>
      <c r="H41" s="192">
        <f t="shared" si="25"/>
        <v>200</v>
      </c>
      <c r="I41" s="192">
        <f t="shared" si="25"/>
        <v>0</v>
      </c>
      <c r="J41" s="192">
        <f t="shared" si="25"/>
        <v>100</v>
      </c>
      <c r="K41" s="192">
        <f t="shared" si="25"/>
        <v>100</v>
      </c>
      <c r="L41" s="192">
        <f t="shared" si="25"/>
        <v>100</v>
      </c>
    </row>
    <row r="42" spans="1:12" ht="15.2" customHeight="1" x14ac:dyDescent="0.2">
      <c r="A42" s="54"/>
      <c r="B42" s="211" t="s">
        <v>63</v>
      </c>
      <c r="C42" s="211" t="s">
        <v>33</v>
      </c>
      <c r="D42" s="214"/>
      <c r="E42" s="163" t="s">
        <v>210</v>
      </c>
      <c r="F42" s="191">
        <v>1193</v>
      </c>
      <c r="G42" s="191">
        <v>192</v>
      </c>
      <c r="H42" s="191">
        <v>200</v>
      </c>
      <c r="I42" s="191">
        <v>0</v>
      </c>
      <c r="J42" s="191">
        <v>100</v>
      </c>
      <c r="K42" s="191">
        <v>100</v>
      </c>
      <c r="L42" s="191">
        <v>100</v>
      </c>
    </row>
    <row r="43" spans="1:12" ht="15.2" customHeight="1" x14ac:dyDescent="0.2">
      <c r="A43" s="93"/>
      <c r="B43" s="211" t="s">
        <v>64</v>
      </c>
      <c r="C43" s="211"/>
      <c r="D43" s="161" t="s">
        <v>168</v>
      </c>
      <c r="E43" s="161"/>
      <c r="F43" s="192">
        <f t="shared" ref="F43:L43" si="26">F44+F68+F71+F72</f>
        <v>51619</v>
      </c>
      <c r="G43" s="192">
        <f t="shared" si="26"/>
        <v>73771</v>
      </c>
      <c r="H43" s="192">
        <f t="shared" si="26"/>
        <v>104703</v>
      </c>
      <c r="I43" s="192">
        <f t="shared" si="26"/>
        <v>92943</v>
      </c>
      <c r="J43" s="192">
        <f t="shared" si="26"/>
        <v>85951</v>
      </c>
      <c r="K43" s="192">
        <f t="shared" si="26"/>
        <v>85951</v>
      </c>
      <c r="L43" s="192">
        <f t="shared" si="26"/>
        <v>85951</v>
      </c>
    </row>
    <row r="44" spans="1:12" ht="15.2" customHeight="1" x14ac:dyDescent="0.2">
      <c r="A44" s="54"/>
      <c r="B44" s="211" t="s">
        <v>64</v>
      </c>
      <c r="C44" s="211" t="s">
        <v>37</v>
      </c>
      <c r="D44" s="163" t="s">
        <v>65</v>
      </c>
      <c r="E44" s="163"/>
      <c r="F44" s="191">
        <f>SUM(F45:F67)</f>
        <v>30891</v>
      </c>
      <c r="G44" s="191">
        <f t="shared" ref="G44:L44" si="27">SUM(G45:G67)</f>
        <v>31996</v>
      </c>
      <c r="H44" s="191">
        <f t="shared" si="27"/>
        <v>21703</v>
      </c>
      <c r="I44" s="191">
        <f t="shared" si="27"/>
        <v>19053</v>
      </c>
      <c r="J44" s="191">
        <f t="shared" si="27"/>
        <v>23461</v>
      </c>
      <c r="K44" s="191">
        <f t="shared" si="27"/>
        <v>23461</v>
      </c>
      <c r="L44" s="191">
        <f t="shared" si="27"/>
        <v>23461</v>
      </c>
    </row>
    <row r="45" spans="1:12" ht="15.2" customHeight="1" x14ac:dyDescent="0.2">
      <c r="A45" s="54"/>
      <c r="B45" s="50"/>
      <c r="C45" s="51"/>
      <c r="D45" s="39"/>
      <c r="E45" s="39" t="s">
        <v>141</v>
      </c>
      <c r="F45" s="25">
        <v>552</v>
      </c>
      <c r="G45" s="25">
        <v>728</v>
      </c>
      <c r="H45" s="25">
        <v>750</v>
      </c>
      <c r="I45" s="37">
        <v>1050</v>
      </c>
      <c r="J45" s="37">
        <v>1100</v>
      </c>
      <c r="K45" s="37">
        <v>1100</v>
      </c>
      <c r="L45" s="37">
        <v>1100</v>
      </c>
    </row>
    <row r="46" spans="1:12" ht="15.2" customHeight="1" x14ac:dyDescent="0.2">
      <c r="A46" s="54"/>
      <c r="B46" s="50"/>
      <c r="C46" s="51"/>
      <c r="D46" s="39"/>
      <c r="E46" s="39" t="s">
        <v>142</v>
      </c>
      <c r="F46" s="25">
        <v>96</v>
      </c>
      <c r="G46" s="25">
        <v>147</v>
      </c>
      <c r="H46" s="25">
        <v>200</v>
      </c>
      <c r="I46" s="25">
        <v>200</v>
      </c>
      <c r="J46" s="25">
        <v>200</v>
      </c>
      <c r="K46" s="25">
        <v>200</v>
      </c>
      <c r="L46" s="25">
        <v>200</v>
      </c>
    </row>
    <row r="47" spans="1:12" ht="15.2" customHeight="1" x14ac:dyDescent="0.2">
      <c r="A47" s="50"/>
      <c r="B47" s="50"/>
      <c r="C47" s="51"/>
      <c r="D47" s="39"/>
      <c r="E47" s="39" t="s">
        <v>331</v>
      </c>
      <c r="F47" s="25">
        <v>6405</v>
      </c>
      <c r="G47" s="25">
        <v>0</v>
      </c>
      <c r="H47" s="37">
        <v>0</v>
      </c>
      <c r="I47" s="25">
        <v>0</v>
      </c>
      <c r="J47" s="37">
        <v>0</v>
      </c>
      <c r="K47" s="37">
        <v>0</v>
      </c>
      <c r="L47" s="37">
        <v>0</v>
      </c>
    </row>
    <row r="48" spans="1:12" ht="15.2" customHeight="1" x14ac:dyDescent="0.2">
      <c r="A48" s="50"/>
      <c r="B48" s="50"/>
      <c r="C48" s="51"/>
      <c r="D48" s="39" t="s">
        <v>66</v>
      </c>
      <c r="E48" s="39" t="s">
        <v>332</v>
      </c>
      <c r="F48" s="25">
        <v>5579</v>
      </c>
      <c r="G48" s="25">
        <v>2017</v>
      </c>
      <c r="H48" s="37">
        <v>2500</v>
      </c>
      <c r="I48" s="25">
        <v>2500</v>
      </c>
      <c r="J48" s="37">
        <v>2500</v>
      </c>
      <c r="K48" s="37">
        <v>2500</v>
      </c>
      <c r="L48" s="37">
        <v>2500</v>
      </c>
    </row>
    <row r="49" spans="1:16" ht="15.2" customHeight="1" x14ac:dyDescent="0.2">
      <c r="A49" s="50"/>
      <c r="B49" s="50"/>
      <c r="C49" s="51"/>
      <c r="D49" s="39"/>
      <c r="E49" s="39" t="s">
        <v>347</v>
      </c>
      <c r="F49" s="25">
        <v>5026</v>
      </c>
      <c r="G49" s="25">
        <v>3828</v>
      </c>
      <c r="H49" s="37">
        <v>5500</v>
      </c>
      <c r="I49" s="25">
        <v>2200</v>
      </c>
      <c r="J49" s="37">
        <v>2500</v>
      </c>
      <c r="K49" s="37">
        <v>2500</v>
      </c>
      <c r="L49" s="37">
        <v>2500</v>
      </c>
    </row>
    <row r="50" spans="1:16" ht="15.2" customHeight="1" x14ac:dyDescent="0.2">
      <c r="A50" s="50"/>
      <c r="B50" s="50"/>
      <c r="C50" s="51"/>
      <c r="D50" s="39"/>
      <c r="E50" s="39" t="s">
        <v>348</v>
      </c>
      <c r="F50" s="25">
        <v>0</v>
      </c>
      <c r="G50" s="25">
        <v>320</v>
      </c>
      <c r="H50" s="37">
        <v>0</v>
      </c>
      <c r="I50" s="37">
        <v>310</v>
      </c>
      <c r="J50" s="37">
        <v>0</v>
      </c>
      <c r="K50" s="37">
        <v>0</v>
      </c>
      <c r="L50" s="37">
        <v>0</v>
      </c>
    </row>
    <row r="51" spans="1:16" ht="15.2" customHeight="1" x14ac:dyDescent="0.2">
      <c r="A51" s="50"/>
      <c r="B51" s="50"/>
      <c r="C51" s="51"/>
      <c r="D51" s="39"/>
      <c r="E51" s="39" t="s">
        <v>349</v>
      </c>
      <c r="F51" s="25">
        <v>294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</row>
    <row r="52" spans="1:16" ht="15.2" customHeight="1" x14ac:dyDescent="0.2">
      <c r="A52" s="50"/>
      <c r="B52" s="50"/>
      <c r="C52" s="51"/>
      <c r="D52" s="39"/>
      <c r="E52" s="39" t="s">
        <v>350</v>
      </c>
      <c r="F52" s="25">
        <v>0</v>
      </c>
      <c r="G52" s="25">
        <v>0</v>
      </c>
      <c r="H52" s="25">
        <v>100</v>
      </c>
      <c r="I52" s="25">
        <v>0</v>
      </c>
      <c r="J52" s="25">
        <v>100</v>
      </c>
      <c r="K52" s="25">
        <v>100</v>
      </c>
      <c r="L52" s="25">
        <v>100</v>
      </c>
    </row>
    <row r="53" spans="1:16" ht="15.2" customHeight="1" x14ac:dyDescent="0.2">
      <c r="A53" s="50"/>
      <c r="B53" s="50"/>
      <c r="C53" s="51"/>
      <c r="D53" s="39"/>
      <c r="E53" s="39" t="s">
        <v>351</v>
      </c>
      <c r="F53" s="25">
        <v>51</v>
      </c>
      <c r="G53" s="25">
        <v>3</v>
      </c>
      <c r="H53" s="25">
        <v>100</v>
      </c>
      <c r="I53" s="25">
        <v>50</v>
      </c>
      <c r="J53" s="25">
        <v>100</v>
      </c>
      <c r="K53" s="25">
        <v>100</v>
      </c>
      <c r="L53" s="25">
        <v>100</v>
      </c>
    </row>
    <row r="54" spans="1:16" ht="15.2" customHeight="1" x14ac:dyDescent="0.2">
      <c r="A54" s="50"/>
      <c r="B54" s="50"/>
      <c r="C54" s="51"/>
      <c r="D54" s="39"/>
      <c r="E54" s="39" t="s">
        <v>240</v>
      </c>
      <c r="F54" s="25">
        <v>1485</v>
      </c>
      <c r="G54" s="25">
        <v>1114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</row>
    <row r="55" spans="1:16" ht="15.2" customHeight="1" x14ac:dyDescent="0.2">
      <c r="A55" s="50"/>
      <c r="B55" s="50"/>
      <c r="C55" s="51"/>
      <c r="D55" s="39"/>
      <c r="E55" s="39" t="s">
        <v>433</v>
      </c>
      <c r="F55" s="25">
        <v>0</v>
      </c>
      <c r="G55" s="25">
        <v>8</v>
      </c>
      <c r="H55" s="25">
        <v>40</v>
      </c>
      <c r="I55" s="25">
        <v>8</v>
      </c>
      <c r="J55" s="25">
        <v>40</v>
      </c>
      <c r="K55" s="25">
        <v>40</v>
      </c>
      <c r="L55" s="25">
        <v>40</v>
      </c>
    </row>
    <row r="56" spans="1:16" ht="15.2" customHeight="1" x14ac:dyDescent="0.2">
      <c r="A56" s="50"/>
      <c r="B56" s="50"/>
      <c r="C56" s="51"/>
      <c r="D56" s="39"/>
      <c r="E56" s="39" t="s">
        <v>147</v>
      </c>
      <c r="F56" s="25">
        <v>507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</row>
    <row r="57" spans="1:16" ht="15.2" customHeight="1" x14ac:dyDescent="0.2">
      <c r="A57" s="50"/>
      <c r="B57" s="50"/>
      <c r="C57" s="51"/>
      <c r="D57" s="39"/>
      <c r="E57" s="39" t="s">
        <v>431</v>
      </c>
      <c r="F57" s="25">
        <v>17</v>
      </c>
      <c r="G57" s="25">
        <v>17</v>
      </c>
      <c r="H57" s="25">
        <v>83</v>
      </c>
      <c r="I57" s="25">
        <v>66</v>
      </c>
      <c r="J57" s="25">
        <v>83</v>
      </c>
      <c r="K57" s="25">
        <v>83</v>
      </c>
      <c r="L57" s="25">
        <v>83</v>
      </c>
    </row>
    <row r="58" spans="1:16" ht="15.2" customHeight="1" x14ac:dyDescent="0.2">
      <c r="A58" s="50"/>
      <c r="B58" s="50"/>
      <c r="C58" s="51"/>
      <c r="D58" s="39"/>
      <c r="E58" s="39" t="s">
        <v>432</v>
      </c>
      <c r="F58" s="25">
        <v>0</v>
      </c>
      <c r="G58" s="25">
        <v>305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</row>
    <row r="59" spans="1:16" ht="15.2" customHeight="1" x14ac:dyDescent="0.2">
      <c r="A59" s="50"/>
      <c r="B59" s="50"/>
      <c r="C59" s="51"/>
      <c r="D59" s="39"/>
      <c r="E59" s="39" t="s">
        <v>201</v>
      </c>
      <c r="F59" s="25">
        <v>17</v>
      </c>
      <c r="G59" s="25">
        <v>28</v>
      </c>
      <c r="H59" s="25">
        <v>50</v>
      </c>
      <c r="I59" s="25">
        <v>29</v>
      </c>
      <c r="J59" s="25">
        <v>38</v>
      </c>
      <c r="K59" s="25">
        <v>38</v>
      </c>
      <c r="L59" s="25">
        <v>38</v>
      </c>
    </row>
    <row r="60" spans="1:16" ht="15.2" customHeight="1" x14ac:dyDescent="0.2">
      <c r="A60" s="50"/>
      <c r="B60" s="50"/>
      <c r="C60" s="51"/>
      <c r="D60" s="95"/>
      <c r="E60" s="97" t="s">
        <v>189</v>
      </c>
      <c r="F60" s="84">
        <v>8976</v>
      </c>
      <c r="G60" s="84">
        <v>9666</v>
      </c>
      <c r="H60" s="84">
        <v>11000</v>
      </c>
      <c r="I60" s="84">
        <v>11000</v>
      </c>
      <c r="J60" s="84">
        <v>16200</v>
      </c>
      <c r="K60" s="84">
        <v>16200</v>
      </c>
      <c r="L60" s="84">
        <v>16200</v>
      </c>
      <c r="M60" s="5"/>
      <c r="N60" s="5"/>
      <c r="O60" s="5"/>
      <c r="P60" s="5"/>
    </row>
    <row r="61" spans="1:16" ht="15.2" customHeight="1" x14ac:dyDescent="0.2">
      <c r="A61" s="50"/>
      <c r="B61" s="50"/>
      <c r="C61" s="51"/>
      <c r="D61" s="39"/>
      <c r="E61" s="39" t="s">
        <v>220</v>
      </c>
      <c r="F61" s="37">
        <v>1070</v>
      </c>
      <c r="G61" s="37">
        <v>48</v>
      </c>
      <c r="H61" s="25">
        <v>100</v>
      </c>
      <c r="I61" s="25">
        <v>100</v>
      </c>
      <c r="J61" s="25">
        <v>150</v>
      </c>
      <c r="K61" s="25">
        <v>150</v>
      </c>
      <c r="L61" s="25">
        <v>150</v>
      </c>
    </row>
    <row r="62" spans="1:16" ht="15.2" customHeight="1" x14ac:dyDescent="0.2">
      <c r="A62" s="50"/>
      <c r="B62" s="50"/>
      <c r="C62" s="51"/>
      <c r="D62" s="39"/>
      <c r="E62" s="39" t="s">
        <v>374</v>
      </c>
      <c r="F62" s="37">
        <v>0</v>
      </c>
      <c r="G62" s="37">
        <v>100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</row>
    <row r="63" spans="1:16" ht="15.2" customHeight="1" x14ac:dyDescent="0.2">
      <c r="A63" s="50"/>
      <c r="B63" s="50"/>
      <c r="C63" s="51"/>
      <c r="D63" s="39"/>
      <c r="E63" s="39" t="s">
        <v>373</v>
      </c>
      <c r="F63" s="37">
        <v>0</v>
      </c>
      <c r="G63" s="37">
        <v>13450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</row>
    <row r="64" spans="1:16" ht="15.2" customHeight="1" x14ac:dyDescent="0.2">
      <c r="A64" s="50"/>
      <c r="B64" s="50"/>
      <c r="C64" s="51"/>
      <c r="D64" s="39"/>
      <c r="E64" s="39" t="s">
        <v>467</v>
      </c>
      <c r="F64" s="37">
        <v>0</v>
      </c>
      <c r="G64" s="37">
        <v>0</v>
      </c>
      <c r="H64" s="25">
        <v>0</v>
      </c>
      <c r="I64" s="25">
        <v>560</v>
      </c>
      <c r="J64" s="25">
        <v>0</v>
      </c>
      <c r="K64" s="25">
        <v>0</v>
      </c>
      <c r="L64" s="25">
        <v>0</v>
      </c>
    </row>
    <row r="65" spans="1:16" ht="15.2" customHeight="1" x14ac:dyDescent="0.2">
      <c r="A65" s="50"/>
      <c r="B65" s="50"/>
      <c r="C65" s="51"/>
      <c r="D65" s="39"/>
      <c r="E65" s="90" t="s">
        <v>183</v>
      </c>
      <c r="F65" s="84">
        <v>0</v>
      </c>
      <c r="G65" s="84">
        <v>25</v>
      </c>
      <c r="H65" s="84">
        <v>100</v>
      </c>
      <c r="I65" s="84">
        <v>100</v>
      </c>
      <c r="J65" s="84">
        <v>100</v>
      </c>
      <c r="K65" s="84">
        <v>100</v>
      </c>
      <c r="L65" s="84">
        <v>100</v>
      </c>
    </row>
    <row r="66" spans="1:16" ht="15.2" customHeight="1" x14ac:dyDescent="0.2">
      <c r="A66" s="50"/>
      <c r="B66" s="50"/>
      <c r="C66" s="51"/>
      <c r="D66" s="39"/>
      <c r="E66" s="90" t="s">
        <v>184</v>
      </c>
      <c r="F66" s="84">
        <v>816</v>
      </c>
      <c r="G66" s="84">
        <v>192</v>
      </c>
      <c r="H66" s="84">
        <v>880</v>
      </c>
      <c r="I66" s="84">
        <v>880</v>
      </c>
      <c r="J66" s="84">
        <v>250</v>
      </c>
      <c r="K66" s="84">
        <v>250</v>
      </c>
      <c r="L66" s="84">
        <v>250</v>
      </c>
    </row>
    <row r="67" spans="1:16" ht="15.2" customHeight="1" x14ac:dyDescent="0.2">
      <c r="A67" s="50"/>
      <c r="B67" s="50"/>
      <c r="C67" s="51"/>
      <c r="D67" s="39"/>
      <c r="E67" s="90" t="s">
        <v>185</v>
      </c>
      <c r="F67" s="84">
        <v>0</v>
      </c>
      <c r="G67" s="84">
        <v>0</v>
      </c>
      <c r="H67" s="84">
        <v>300</v>
      </c>
      <c r="I67" s="84">
        <v>0</v>
      </c>
      <c r="J67" s="84">
        <v>100</v>
      </c>
      <c r="K67" s="84">
        <v>100</v>
      </c>
      <c r="L67" s="84">
        <v>100</v>
      </c>
    </row>
    <row r="68" spans="1:16" ht="15.2" customHeight="1" x14ac:dyDescent="0.2">
      <c r="A68" s="50"/>
      <c r="B68" s="211" t="s">
        <v>64</v>
      </c>
      <c r="C68" s="211" t="s">
        <v>38</v>
      </c>
      <c r="D68" s="215" t="s">
        <v>143</v>
      </c>
      <c r="E68" s="215"/>
      <c r="F68" s="192">
        <f t="shared" ref="F68" si="28">F69+F70</f>
        <v>7663</v>
      </c>
      <c r="G68" s="192">
        <f t="shared" ref="G68:L68" si="29">G69+G70</f>
        <v>12735</v>
      </c>
      <c r="H68" s="192">
        <f t="shared" ref="H68" si="30">H69+H70</f>
        <v>15000</v>
      </c>
      <c r="I68" s="192">
        <f t="shared" si="29"/>
        <v>13829</v>
      </c>
      <c r="J68" s="192">
        <f t="shared" si="29"/>
        <v>14490</v>
      </c>
      <c r="K68" s="192">
        <f t="shared" si="29"/>
        <v>14490</v>
      </c>
      <c r="L68" s="192">
        <f t="shared" si="29"/>
        <v>14490</v>
      </c>
    </row>
    <row r="69" spans="1:16" ht="15.2" customHeight="1" x14ac:dyDescent="0.2">
      <c r="A69" s="50"/>
      <c r="B69" s="53"/>
      <c r="C69" s="53"/>
      <c r="D69" s="39"/>
      <c r="E69" s="91" t="s">
        <v>144</v>
      </c>
      <c r="F69" s="84">
        <v>3737</v>
      </c>
      <c r="G69" s="84">
        <v>5777</v>
      </c>
      <c r="H69" s="84">
        <v>6000</v>
      </c>
      <c r="I69" s="84">
        <v>6355</v>
      </c>
      <c r="J69" s="84">
        <v>6930</v>
      </c>
      <c r="K69" s="84">
        <v>6930</v>
      </c>
      <c r="L69" s="84">
        <v>6930</v>
      </c>
      <c r="M69" s="5"/>
      <c r="N69" s="5"/>
      <c r="O69" s="5"/>
      <c r="P69" s="5"/>
    </row>
    <row r="70" spans="1:16" ht="15.2" customHeight="1" x14ac:dyDescent="0.2">
      <c r="A70" s="50"/>
      <c r="B70" s="53"/>
      <c r="C70" s="53"/>
      <c r="D70" s="39"/>
      <c r="E70" s="91" t="s">
        <v>145</v>
      </c>
      <c r="F70" s="84">
        <v>3926</v>
      </c>
      <c r="G70" s="84">
        <v>6958</v>
      </c>
      <c r="H70" s="84">
        <v>9000</v>
      </c>
      <c r="I70" s="84">
        <v>7474</v>
      </c>
      <c r="J70" s="84">
        <v>7560</v>
      </c>
      <c r="K70" s="84">
        <v>7560</v>
      </c>
      <c r="L70" s="84">
        <v>7560</v>
      </c>
      <c r="M70" s="5"/>
      <c r="N70" s="5"/>
      <c r="O70" s="5"/>
    </row>
    <row r="71" spans="1:16" ht="15.2" customHeight="1" x14ac:dyDescent="0.2">
      <c r="A71" s="50"/>
      <c r="B71" s="211" t="s">
        <v>64</v>
      </c>
      <c r="C71" s="211" t="s">
        <v>33</v>
      </c>
      <c r="D71" s="216" t="s">
        <v>195</v>
      </c>
      <c r="E71" s="216"/>
      <c r="F71" s="191">
        <v>4373</v>
      </c>
      <c r="G71" s="191">
        <v>4701</v>
      </c>
      <c r="H71" s="191">
        <v>5000</v>
      </c>
      <c r="I71" s="191">
        <v>5000</v>
      </c>
      <c r="J71" s="191">
        <v>6000</v>
      </c>
      <c r="K71" s="191">
        <v>6000</v>
      </c>
      <c r="L71" s="191">
        <v>6000</v>
      </c>
    </row>
    <row r="72" spans="1:16" s="42" customFormat="1" ht="15.2" customHeight="1" x14ac:dyDescent="0.2">
      <c r="A72" s="50"/>
      <c r="B72" s="211" t="s">
        <v>64</v>
      </c>
      <c r="C72" s="211" t="s">
        <v>33</v>
      </c>
      <c r="D72" s="215" t="s">
        <v>199</v>
      </c>
      <c r="E72" s="215"/>
      <c r="F72" s="192">
        <v>8692</v>
      </c>
      <c r="G72" s="192">
        <v>24339</v>
      </c>
      <c r="H72" s="192">
        <v>63000</v>
      </c>
      <c r="I72" s="192">
        <v>55061</v>
      </c>
      <c r="J72" s="192">
        <v>42000</v>
      </c>
      <c r="K72" s="192">
        <v>42000</v>
      </c>
      <c r="L72" s="192">
        <v>42000</v>
      </c>
    </row>
    <row r="73" spans="1:16" s="42" customFormat="1" ht="15.2" customHeight="1" x14ac:dyDescent="0.2">
      <c r="A73" s="54"/>
      <c r="B73" s="211" t="s">
        <v>67</v>
      </c>
      <c r="C73" s="211"/>
      <c r="D73" s="161" t="s">
        <v>211</v>
      </c>
      <c r="E73" s="161"/>
      <c r="F73" s="192">
        <f t="shared" ref="F73:L73" si="31">F74</f>
        <v>500</v>
      </c>
      <c r="G73" s="192">
        <f t="shared" si="31"/>
        <v>500</v>
      </c>
      <c r="H73" s="192">
        <f t="shared" si="31"/>
        <v>520</v>
      </c>
      <c r="I73" s="192">
        <f t="shared" si="31"/>
        <v>500</v>
      </c>
      <c r="J73" s="192">
        <f t="shared" si="31"/>
        <v>520</v>
      </c>
      <c r="K73" s="192">
        <f t="shared" si="31"/>
        <v>520</v>
      </c>
      <c r="L73" s="192">
        <f t="shared" si="31"/>
        <v>520</v>
      </c>
    </row>
    <row r="74" spans="1:16" ht="15.2" customHeight="1" x14ac:dyDescent="0.2">
      <c r="A74" s="50"/>
      <c r="B74" s="211" t="s">
        <v>67</v>
      </c>
      <c r="C74" s="211" t="s">
        <v>68</v>
      </c>
      <c r="D74" s="163" t="s">
        <v>69</v>
      </c>
      <c r="E74" s="163"/>
      <c r="F74" s="191">
        <v>500</v>
      </c>
      <c r="G74" s="191">
        <v>500</v>
      </c>
      <c r="H74" s="191">
        <v>520</v>
      </c>
      <c r="I74" s="191">
        <v>500</v>
      </c>
      <c r="J74" s="191">
        <v>520</v>
      </c>
      <c r="K74" s="191">
        <v>520</v>
      </c>
      <c r="L74" s="191">
        <v>520</v>
      </c>
    </row>
    <row r="75" spans="1:16" ht="15.2" customHeight="1" x14ac:dyDescent="0.2">
      <c r="A75" s="208" t="s">
        <v>70</v>
      </c>
      <c r="B75" s="208"/>
      <c r="C75" s="208"/>
      <c r="D75" s="121" t="s">
        <v>212</v>
      </c>
      <c r="E75" s="210"/>
      <c r="F75" s="127">
        <f t="shared" ref="F75" si="32">+F76+F77</f>
        <v>24</v>
      </c>
      <c r="G75" s="127">
        <f t="shared" ref="G75:L75" si="33">+G76+G77</f>
        <v>0</v>
      </c>
      <c r="H75" s="127">
        <f t="shared" ref="H75" si="34">+H76+H77</f>
        <v>50</v>
      </c>
      <c r="I75" s="127">
        <f t="shared" si="33"/>
        <v>0</v>
      </c>
      <c r="J75" s="127">
        <f t="shared" si="33"/>
        <v>0</v>
      </c>
      <c r="K75" s="127">
        <f t="shared" si="33"/>
        <v>0</v>
      </c>
      <c r="L75" s="127">
        <f t="shared" si="33"/>
        <v>0</v>
      </c>
    </row>
    <row r="76" spans="1:16" ht="15.2" customHeight="1" x14ac:dyDescent="0.2">
      <c r="A76" s="53"/>
      <c r="B76" s="211">
        <v>243</v>
      </c>
      <c r="C76" s="211"/>
      <c r="D76" s="161" t="s">
        <v>333</v>
      </c>
      <c r="E76" s="161"/>
      <c r="F76" s="191">
        <v>14</v>
      </c>
      <c r="G76" s="191">
        <v>0</v>
      </c>
      <c r="H76" s="191">
        <v>50</v>
      </c>
      <c r="I76" s="191">
        <v>0</v>
      </c>
      <c r="J76" s="191">
        <v>0</v>
      </c>
      <c r="K76" s="191">
        <v>0</v>
      </c>
      <c r="L76" s="191">
        <v>0</v>
      </c>
    </row>
    <row r="77" spans="1:16" ht="15.2" customHeight="1" x14ac:dyDescent="0.2">
      <c r="A77" s="53"/>
      <c r="B77" s="211">
        <v>243</v>
      </c>
      <c r="C77" s="211"/>
      <c r="D77" s="161" t="s">
        <v>239</v>
      </c>
      <c r="E77" s="161"/>
      <c r="F77" s="192">
        <v>10</v>
      </c>
      <c r="G77" s="192">
        <v>0</v>
      </c>
      <c r="H77" s="192">
        <v>0</v>
      </c>
      <c r="I77" s="192">
        <v>0</v>
      </c>
      <c r="J77" s="192">
        <v>0</v>
      </c>
      <c r="K77" s="192">
        <v>0</v>
      </c>
      <c r="L77" s="192">
        <v>0</v>
      </c>
    </row>
    <row r="78" spans="1:16" ht="15.2" customHeight="1" x14ac:dyDescent="0.2">
      <c r="A78" s="208" t="s">
        <v>71</v>
      </c>
      <c r="B78" s="208"/>
      <c r="C78" s="208"/>
      <c r="D78" s="121" t="s">
        <v>72</v>
      </c>
      <c r="E78" s="210"/>
      <c r="F78" s="127">
        <f t="shared" ref="F78" si="35">F79+F80+F81+F82+F83+F84+F85</f>
        <v>18693</v>
      </c>
      <c r="G78" s="127">
        <f t="shared" ref="G78:L78" si="36">G79+G80+G81+G82+G83+G84+G85</f>
        <v>10504</v>
      </c>
      <c r="H78" s="127">
        <f t="shared" ref="H78" si="37">H79+H80+H81+H82+H83+H84+H85</f>
        <v>9800</v>
      </c>
      <c r="I78" s="127">
        <f t="shared" si="36"/>
        <v>50940</v>
      </c>
      <c r="J78" s="127">
        <f t="shared" si="36"/>
        <v>6000</v>
      </c>
      <c r="K78" s="127">
        <f t="shared" si="36"/>
        <v>6000</v>
      </c>
      <c r="L78" s="127">
        <f t="shared" si="36"/>
        <v>6000</v>
      </c>
    </row>
    <row r="79" spans="1:16" ht="15.2" customHeight="1" x14ac:dyDescent="0.2">
      <c r="A79" s="54"/>
      <c r="B79" s="211" t="s">
        <v>73</v>
      </c>
      <c r="C79" s="217">
        <v>6</v>
      </c>
      <c r="D79" s="163" t="s">
        <v>202</v>
      </c>
      <c r="E79" s="163"/>
      <c r="F79" s="191">
        <v>447</v>
      </c>
      <c r="G79" s="191">
        <v>84</v>
      </c>
      <c r="H79" s="191">
        <v>0</v>
      </c>
      <c r="I79" s="191">
        <v>4942</v>
      </c>
      <c r="J79" s="191">
        <v>0</v>
      </c>
      <c r="K79" s="191">
        <v>0</v>
      </c>
      <c r="L79" s="191">
        <v>0</v>
      </c>
    </row>
    <row r="80" spans="1:16" ht="15.2" customHeight="1" x14ac:dyDescent="0.2">
      <c r="A80" s="50"/>
      <c r="B80" s="211" t="s">
        <v>73</v>
      </c>
      <c r="C80" s="211" t="s">
        <v>74</v>
      </c>
      <c r="D80" s="163" t="s">
        <v>213</v>
      </c>
      <c r="E80" s="163"/>
      <c r="F80" s="191">
        <v>4101</v>
      </c>
      <c r="G80" s="191">
        <v>396</v>
      </c>
      <c r="H80" s="191">
        <v>1000</v>
      </c>
      <c r="I80" s="191">
        <v>50</v>
      </c>
      <c r="J80" s="191">
        <v>0</v>
      </c>
      <c r="K80" s="191">
        <v>0</v>
      </c>
      <c r="L80" s="191">
        <v>0</v>
      </c>
    </row>
    <row r="81" spans="1:16" ht="15.2" customHeight="1" x14ac:dyDescent="0.2">
      <c r="A81" s="54"/>
      <c r="B81" s="211">
        <v>292</v>
      </c>
      <c r="C81" s="218">
        <v>12</v>
      </c>
      <c r="D81" s="161" t="s">
        <v>214</v>
      </c>
      <c r="E81" s="161"/>
      <c r="F81" s="192">
        <v>238</v>
      </c>
      <c r="G81" s="192">
        <v>1942</v>
      </c>
      <c r="H81" s="192">
        <v>800</v>
      </c>
      <c r="I81" s="192">
        <v>1445</v>
      </c>
      <c r="J81" s="192">
        <v>0</v>
      </c>
      <c r="K81" s="192">
        <v>0</v>
      </c>
      <c r="L81" s="192">
        <v>0</v>
      </c>
    </row>
    <row r="82" spans="1:16" ht="15.2" customHeight="1" x14ac:dyDescent="0.2">
      <c r="A82" s="54"/>
      <c r="B82" s="211">
        <v>292</v>
      </c>
      <c r="C82" s="218">
        <v>12</v>
      </c>
      <c r="D82" s="163" t="s">
        <v>221</v>
      </c>
      <c r="E82" s="161"/>
      <c r="F82" s="191">
        <v>3090</v>
      </c>
      <c r="G82" s="191">
        <v>5738</v>
      </c>
      <c r="H82" s="191">
        <v>6000</v>
      </c>
      <c r="I82" s="191">
        <v>3168</v>
      </c>
      <c r="J82" s="191">
        <v>4000</v>
      </c>
      <c r="K82" s="191">
        <v>4000</v>
      </c>
      <c r="L82" s="191">
        <v>4000</v>
      </c>
      <c r="M82" s="42"/>
    </row>
    <row r="83" spans="1:16" ht="15.2" customHeight="1" x14ac:dyDescent="0.2">
      <c r="A83" s="50"/>
      <c r="B83" s="211" t="s">
        <v>73</v>
      </c>
      <c r="C83" s="211" t="s">
        <v>146</v>
      </c>
      <c r="D83" s="163" t="s">
        <v>215</v>
      </c>
      <c r="E83" s="163"/>
      <c r="F83" s="191">
        <v>10280</v>
      </c>
      <c r="G83" s="191">
        <v>558</v>
      </c>
      <c r="H83" s="191">
        <v>0</v>
      </c>
      <c r="I83" s="191">
        <v>3152</v>
      </c>
      <c r="J83" s="191">
        <v>0</v>
      </c>
      <c r="K83" s="191">
        <v>0</v>
      </c>
      <c r="L83" s="191">
        <v>0</v>
      </c>
    </row>
    <row r="84" spans="1:16" ht="15.2" customHeight="1" x14ac:dyDescent="0.2">
      <c r="A84" s="74"/>
      <c r="B84" s="219">
        <v>292</v>
      </c>
      <c r="C84" s="211" t="s">
        <v>146</v>
      </c>
      <c r="D84" s="220" t="s">
        <v>216</v>
      </c>
      <c r="E84" s="220"/>
      <c r="F84" s="192">
        <v>0</v>
      </c>
      <c r="G84" s="192">
        <v>731</v>
      </c>
      <c r="H84" s="192">
        <v>0</v>
      </c>
      <c r="I84" s="192">
        <v>907</v>
      </c>
      <c r="J84" s="192">
        <v>0</v>
      </c>
      <c r="K84" s="192">
        <v>0</v>
      </c>
      <c r="L84" s="192">
        <v>0</v>
      </c>
    </row>
    <row r="85" spans="1:16" ht="15.2" customHeight="1" x14ac:dyDescent="0.2">
      <c r="A85" s="74"/>
      <c r="B85" s="219">
        <v>292</v>
      </c>
      <c r="C85" s="221">
        <v>27</v>
      </c>
      <c r="D85" s="222" t="s">
        <v>392</v>
      </c>
      <c r="E85" s="223"/>
      <c r="F85" s="191">
        <v>537</v>
      </c>
      <c r="G85" s="191">
        <v>1055</v>
      </c>
      <c r="H85" s="191">
        <v>2000</v>
      </c>
      <c r="I85" s="191">
        <v>37276</v>
      </c>
      <c r="J85" s="191">
        <v>2000</v>
      </c>
      <c r="K85" s="191">
        <v>2000</v>
      </c>
      <c r="L85" s="191">
        <v>2000</v>
      </c>
    </row>
    <row r="86" spans="1:16" ht="15.2" customHeight="1" x14ac:dyDescent="0.2">
      <c r="A86" s="207" t="s">
        <v>75</v>
      </c>
      <c r="B86" s="204"/>
      <c r="C86" s="204"/>
      <c r="D86" s="204" t="s">
        <v>76</v>
      </c>
      <c r="E86" s="204"/>
      <c r="F86" s="174">
        <f t="shared" ref="F86:L86" si="38">F87</f>
        <v>853759</v>
      </c>
      <c r="G86" s="174">
        <f t="shared" si="38"/>
        <v>766821</v>
      </c>
      <c r="H86" s="174">
        <f t="shared" si="38"/>
        <v>724413</v>
      </c>
      <c r="I86" s="174">
        <f t="shared" si="38"/>
        <v>734280</v>
      </c>
      <c r="J86" s="174">
        <f t="shared" si="38"/>
        <v>724144</v>
      </c>
      <c r="K86" s="174">
        <f t="shared" si="38"/>
        <v>724450</v>
      </c>
      <c r="L86" s="174">
        <f t="shared" si="38"/>
        <v>717950</v>
      </c>
    </row>
    <row r="87" spans="1:16" ht="15.2" customHeight="1" x14ac:dyDescent="0.2">
      <c r="A87" s="208" t="s">
        <v>77</v>
      </c>
      <c r="B87" s="208"/>
      <c r="C87" s="208"/>
      <c r="D87" s="121" t="s">
        <v>217</v>
      </c>
      <c r="E87" s="121"/>
      <c r="F87" s="127">
        <f t="shared" ref="F87:L87" si="39">F88+F95+F121+F117+F119+F113+F115+F93</f>
        <v>853759</v>
      </c>
      <c r="G87" s="127">
        <f t="shared" si="39"/>
        <v>766821</v>
      </c>
      <c r="H87" s="127">
        <f t="shared" si="39"/>
        <v>724413</v>
      </c>
      <c r="I87" s="127">
        <f t="shared" si="39"/>
        <v>734280</v>
      </c>
      <c r="J87" s="127">
        <f t="shared" si="39"/>
        <v>724144</v>
      </c>
      <c r="K87" s="127">
        <f t="shared" si="39"/>
        <v>724450</v>
      </c>
      <c r="L87" s="127">
        <f t="shared" si="39"/>
        <v>717950</v>
      </c>
    </row>
    <row r="88" spans="1:16" s="42" customFormat="1" ht="15.2" customHeight="1" x14ac:dyDescent="0.2">
      <c r="A88" s="54"/>
      <c r="B88" s="211" t="s">
        <v>91</v>
      </c>
      <c r="C88" s="211"/>
      <c r="D88" s="161" t="s">
        <v>218</v>
      </c>
      <c r="E88" s="161"/>
      <c r="F88" s="192">
        <f t="shared" ref="F88:L88" si="40">SUM(F89:F92)</f>
        <v>6090</v>
      </c>
      <c r="G88" s="192">
        <f t="shared" si="40"/>
        <v>6080</v>
      </c>
      <c r="H88" s="192">
        <f t="shared" si="40"/>
        <v>5000</v>
      </c>
      <c r="I88" s="192">
        <f t="shared" si="40"/>
        <v>5180</v>
      </c>
      <c r="J88" s="192">
        <f t="shared" si="40"/>
        <v>0</v>
      </c>
      <c r="K88" s="192">
        <f t="shared" si="40"/>
        <v>0</v>
      </c>
      <c r="L88" s="192">
        <f t="shared" si="40"/>
        <v>0</v>
      </c>
    </row>
    <row r="89" spans="1:16" ht="15.2" customHeight="1" x14ac:dyDescent="0.2">
      <c r="A89" s="52"/>
      <c r="B89" s="93"/>
      <c r="C89" s="93"/>
      <c r="D89" s="30" t="s">
        <v>288</v>
      </c>
      <c r="E89" s="30"/>
      <c r="F89" s="37">
        <v>5000</v>
      </c>
      <c r="G89" s="37">
        <v>5000</v>
      </c>
      <c r="H89" s="37">
        <v>5000</v>
      </c>
      <c r="I89" s="37">
        <v>0</v>
      </c>
      <c r="J89" s="37">
        <v>0</v>
      </c>
      <c r="K89" s="37">
        <v>0</v>
      </c>
      <c r="L89" s="37">
        <v>0</v>
      </c>
    </row>
    <row r="90" spans="1:16" ht="15.2" customHeight="1" x14ac:dyDescent="0.2">
      <c r="A90" s="52"/>
      <c r="B90" s="93"/>
      <c r="C90" s="93"/>
      <c r="D90" s="30" t="s">
        <v>343</v>
      </c>
      <c r="E90" s="30"/>
      <c r="F90" s="37">
        <v>590</v>
      </c>
      <c r="G90" s="37">
        <v>380</v>
      </c>
      <c r="H90" s="37">
        <v>0</v>
      </c>
      <c r="I90" s="37">
        <v>1830</v>
      </c>
      <c r="J90" s="37">
        <v>0</v>
      </c>
      <c r="K90" s="37">
        <v>0</v>
      </c>
      <c r="L90" s="37">
        <v>0</v>
      </c>
    </row>
    <row r="91" spans="1:16" ht="15.2" customHeight="1" x14ac:dyDescent="0.2">
      <c r="A91" s="52"/>
      <c r="B91" s="93"/>
      <c r="C91" s="93"/>
      <c r="D91" s="30" t="s">
        <v>478</v>
      </c>
      <c r="E91" s="30"/>
      <c r="F91" s="37">
        <v>0</v>
      </c>
      <c r="G91" s="37">
        <v>0</v>
      </c>
      <c r="H91" s="37">
        <v>0</v>
      </c>
      <c r="I91" s="37">
        <v>3000</v>
      </c>
      <c r="J91" s="37">
        <v>0</v>
      </c>
      <c r="K91" s="37">
        <v>0</v>
      </c>
      <c r="L91" s="37">
        <v>0</v>
      </c>
    </row>
    <row r="92" spans="1:16" ht="15.2" customHeight="1" x14ac:dyDescent="0.2">
      <c r="A92" s="52"/>
      <c r="B92" s="93"/>
      <c r="C92" s="93"/>
      <c r="D92" s="98" t="s">
        <v>182</v>
      </c>
      <c r="E92" s="98"/>
      <c r="F92" s="84">
        <v>500</v>
      </c>
      <c r="G92" s="84">
        <v>700</v>
      </c>
      <c r="H92" s="84">
        <v>0</v>
      </c>
      <c r="I92" s="84">
        <v>350</v>
      </c>
      <c r="J92" s="84">
        <v>0</v>
      </c>
      <c r="K92" s="84">
        <v>0</v>
      </c>
      <c r="L92" s="84">
        <v>0</v>
      </c>
    </row>
    <row r="93" spans="1:16" ht="15.2" customHeight="1" x14ac:dyDescent="0.2">
      <c r="A93" s="52"/>
      <c r="B93" s="211">
        <v>315</v>
      </c>
      <c r="C93" s="211"/>
      <c r="D93" s="161" t="s">
        <v>448</v>
      </c>
      <c r="E93" s="161"/>
      <c r="F93" s="192">
        <f>F94</f>
        <v>0</v>
      </c>
      <c r="G93" s="192">
        <f t="shared" ref="G93:L93" si="41">G94</f>
        <v>0</v>
      </c>
      <c r="H93" s="192">
        <f t="shared" si="41"/>
        <v>0</v>
      </c>
      <c r="I93" s="192">
        <f t="shared" si="41"/>
        <v>5000</v>
      </c>
      <c r="J93" s="192">
        <f t="shared" si="41"/>
        <v>5000</v>
      </c>
      <c r="K93" s="192">
        <f t="shared" si="41"/>
        <v>5000</v>
      </c>
      <c r="L93" s="192">
        <f t="shared" si="41"/>
        <v>5000</v>
      </c>
    </row>
    <row r="94" spans="1:16" s="138" customFormat="1" ht="15.2" customHeight="1" x14ac:dyDescent="0.2">
      <c r="A94" s="93"/>
      <c r="B94" s="54"/>
      <c r="C94" s="54"/>
      <c r="D94" s="265" t="s">
        <v>288</v>
      </c>
      <c r="E94" s="266"/>
      <c r="F94" s="37">
        <v>0</v>
      </c>
      <c r="G94" s="37">
        <v>0</v>
      </c>
      <c r="H94" s="37">
        <v>0</v>
      </c>
      <c r="I94" s="37">
        <v>5000</v>
      </c>
      <c r="J94" s="37">
        <v>5000</v>
      </c>
      <c r="K94" s="37">
        <v>5000</v>
      </c>
      <c r="L94" s="37">
        <v>5000</v>
      </c>
    </row>
    <row r="95" spans="1:16" ht="15.2" customHeight="1" x14ac:dyDescent="0.2">
      <c r="A95" s="54"/>
      <c r="B95" s="211" t="s">
        <v>78</v>
      </c>
      <c r="C95" s="211" t="s">
        <v>37</v>
      </c>
      <c r="D95" s="161" t="s">
        <v>80</v>
      </c>
      <c r="E95" s="161"/>
      <c r="F95" s="192">
        <f>F96+F97+F98+F99+F100+F101+F102+F103+F104+F105+F106+F107+F108+F109+F110+F111+F112</f>
        <v>180420</v>
      </c>
      <c r="G95" s="192">
        <f t="shared" ref="G95:L95" si="42">G96+G97+G98+G99+G100+G101+G102+G103+G104+G105+G106+G107+G108+G109+G110+G111+G112</f>
        <v>105490</v>
      </c>
      <c r="H95" s="192">
        <f t="shared" si="42"/>
        <v>25305</v>
      </c>
      <c r="I95" s="192">
        <f t="shared" si="42"/>
        <v>52478</v>
      </c>
      <c r="J95" s="192">
        <f t="shared" si="42"/>
        <v>8214</v>
      </c>
      <c r="K95" s="192">
        <f t="shared" si="42"/>
        <v>8520</v>
      </c>
      <c r="L95" s="192">
        <f t="shared" si="42"/>
        <v>2020</v>
      </c>
      <c r="M95" s="42"/>
      <c r="N95" s="42"/>
      <c r="O95" s="42"/>
      <c r="P95" s="42"/>
    </row>
    <row r="96" spans="1:16" ht="15.2" customHeight="1" x14ac:dyDescent="0.2">
      <c r="A96" s="54"/>
      <c r="B96" s="54"/>
      <c r="C96" s="54"/>
      <c r="D96" s="98" t="s">
        <v>315</v>
      </c>
      <c r="E96" s="98"/>
      <c r="F96" s="84">
        <v>4572</v>
      </c>
      <c r="G96" s="84">
        <v>0</v>
      </c>
      <c r="H96" s="84">
        <v>0</v>
      </c>
      <c r="I96" s="84">
        <v>0</v>
      </c>
      <c r="J96" s="84">
        <v>0</v>
      </c>
      <c r="K96" s="84">
        <v>0</v>
      </c>
      <c r="L96" s="84">
        <v>0</v>
      </c>
    </row>
    <row r="97" spans="1:12" ht="15.2" customHeight="1" x14ac:dyDescent="0.2">
      <c r="A97" s="54"/>
      <c r="B97" s="54"/>
      <c r="C97" s="54"/>
      <c r="D97" s="98" t="s">
        <v>335</v>
      </c>
      <c r="E97" s="98"/>
      <c r="F97" s="84">
        <v>21699</v>
      </c>
      <c r="G97" s="84">
        <v>0</v>
      </c>
      <c r="H97" s="84">
        <v>0</v>
      </c>
      <c r="I97" s="84">
        <v>0</v>
      </c>
      <c r="J97" s="84">
        <v>0</v>
      </c>
      <c r="K97" s="84">
        <v>0</v>
      </c>
      <c r="L97" s="84">
        <v>0</v>
      </c>
    </row>
    <row r="98" spans="1:12" ht="15.2" customHeight="1" x14ac:dyDescent="0.2">
      <c r="A98" s="50"/>
      <c r="B98" s="51"/>
      <c r="C98" s="51"/>
      <c r="D98" s="31" t="s">
        <v>283</v>
      </c>
      <c r="E98" s="31"/>
      <c r="F98" s="25">
        <v>2000</v>
      </c>
      <c r="G98" s="25">
        <v>0</v>
      </c>
      <c r="H98" s="24">
        <v>0</v>
      </c>
      <c r="I98" s="37">
        <v>0</v>
      </c>
      <c r="J98" s="24">
        <v>0</v>
      </c>
      <c r="K98" s="24">
        <v>0</v>
      </c>
      <c r="L98" s="24">
        <v>0</v>
      </c>
    </row>
    <row r="99" spans="1:12" ht="15.2" customHeight="1" x14ac:dyDescent="0.2">
      <c r="A99" s="50"/>
      <c r="B99" s="51"/>
      <c r="C99" s="51"/>
      <c r="D99" s="31" t="s">
        <v>276</v>
      </c>
      <c r="E99" s="31"/>
      <c r="F99" s="25">
        <v>0</v>
      </c>
      <c r="G99" s="25">
        <v>0</v>
      </c>
      <c r="H99" s="37">
        <v>0</v>
      </c>
      <c r="I99" s="37">
        <v>32</v>
      </c>
      <c r="J99" s="37">
        <v>0</v>
      </c>
      <c r="K99" s="37">
        <v>0</v>
      </c>
      <c r="L99" s="37">
        <v>0</v>
      </c>
    </row>
    <row r="100" spans="1:12" ht="15.2" customHeight="1" x14ac:dyDescent="0.2">
      <c r="A100" s="50"/>
      <c r="B100" s="51"/>
      <c r="C100" s="51"/>
      <c r="D100" s="31" t="s">
        <v>275</v>
      </c>
      <c r="E100" s="31"/>
      <c r="F100" s="25">
        <v>574</v>
      </c>
      <c r="G100" s="25">
        <v>836</v>
      </c>
      <c r="H100" s="37">
        <v>622</v>
      </c>
      <c r="I100" s="25">
        <v>1002</v>
      </c>
      <c r="J100" s="37">
        <v>1440</v>
      </c>
      <c r="K100" s="25">
        <v>0</v>
      </c>
      <c r="L100" s="25">
        <v>0</v>
      </c>
    </row>
    <row r="101" spans="1:12" ht="15.2" customHeight="1" x14ac:dyDescent="0.2">
      <c r="A101" s="50"/>
      <c r="B101" s="51"/>
      <c r="C101" s="51"/>
      <c r="D101" s="31" t="s">
        <v>379</v>
      </c>
      <c r="E101" s="31"/>
      <c r="F101" s="25">
        <v>4042</v>
      </c>
      <c r="G101" s="25">
        <v>7411</v>
      </c>
      <c r="H101" s="37">
        <v>15750</v>
      </c>
      <c r="I101" s="37">
        <v>11117</v>
      </c>
      <c r="J101" s="37">
        <v>1484</v>
      </c>
      <c r="K101" s="37">
        <v>0</v>
      </c>
      <c r="L101" s="37">
        <v>0</v>
      </c>
    </row>
    <row r="102" spans="1:12" ht="15.2" customHeight="1" x14ac:dyDescent="0.2">
      <c r="A102" s="50"/>
      <c r="B102" s="51"/>
      <c r="C102" s="51"/>
      <c r="D102" s="31" t="s">
        <v>282</v>
      </c>
      <c r="E102" s="31"/>
      <c r="F102" s="25">
        <v>2780</v>
      </c>
      <c r="G102" s="25">
        <v>0</v>
      </c>
      <c r="H102" s="25">
        <v>5000</v>
      </c>
      <c r="I102" s="25">
        <v>7018</v>
      </c>
      <c r="J102" s="25">
        <v>3270</v>
      </c>
      <c r="K102" s="25">
        <v>6500</v>
      </c>
      <c r="L102" s="25">
        <v>0</v>
      </c>
    </row>
    <row r="103" spans="1:12" ht="15.2" customHeight="1" x14ac:dyDescent="0.2">
      <c r="A103" s="53"/>
      <c r="B103" s="53"/>
      <c r="C103" s="51"/>
      <c r="D103" s="31" t="s">
        <v>334</v>
      </c>
      <c r="E103" s="31"/>
      <c r="F103" s="25">
        <v>50</v>
      </c>
      <c r="G103" s="25">
        <v>33</v>
      </c>
      <c r="H103" s="37">
        <v>133</v>
      </c>
      <c r="I103" s="37">
        <v>17</v>
      </c>
      <c r="J103" s="37">
        <v>20</v>
      </c>
      <c r="K103" s="37">
        <v>20</v>
      </c>
      <c r="L103" s="37">
        <v>20</v>
      </c>
    </row>
    <row r="104" spans="1:12" ht="15.2" customHeight="1" x14ac:dyDescent="0.2">
      <c r="A104" s="53"/>
      <c r="B104" s="51"/>
      <c r="C104" s="51"/>
      <c r="D104" s="31" t="s">
        <v>284</v>
      </c>
      <c r="E104" s="31"/>
      <c r="F104" s="25">
        <v>39130</v>
      </c>
      <c r="G104" s="25">
        <v>39845</v>
      </c>
      <c r="H104" s="37">
        <v>3800</v>
      </c>
      <c r="I104" s="25">
        <v>3604</v>
      </c>
      <c r="J104" s="37">
        <v>2000</v>
      </c>
      <c r="K104" s="37">
        <v>2000</v>
      </c>
      <c r="L104" s="37">
        <v>2000</v>
      </c>
    </row>
    <row r="105" spans="1:12" ht="15.2" customHeight="1" x14ac:dyDescent="0.2">
      <c r="A105" s="53"/>
      <c r="B105" s="51"/>
      <c r="C105" s="51"/>
      <c r="D105" s="31" t="s">
        <v>354</v>
      </c>
      <c r="E105" s="31"/>
      <c r="F105" s="25">
        <v>6049</v>
      </c>
      <c r="G105" s="25">
        <v>0</v>
      </c>
      <c r="H105" s="25">
        <v>0</v>
      </c>
      <c r="I105" s="37">
        <v>0</v>
      </c>
      <c r="J105" s="25">
        <v>0</v>
      </c>
      <c r="K105" s="25">
        <v>0</v>
      </c>
      <c r="L105" s="25">
        <v>0</v>
      </c>
    </row>
    <row r="106" spans="1:12" ht="15.2" customHeight="1" x14ac:dyDescent="0.2">
      <c r="A106" s="53"/>
      <c r="B106" s="51"/>
      <c r="C106" s="51"/>
      <c r="D106" s="31" t="s">
        <v>355</v>
      </c>
      <c r="E106" s="31"/>
      <c r="F106" s="25">
        <v>711</v>
      </c>
      <c r="G106" s="25">
        <v>0</v>
      </c>
      <c r="H106" s="25">
        <v>0</v>
      </c>
      <c r="I106" s="37">
        <v>0</v>
      </c>
      <c r="J106" s="25">
        <v>0</v>
      </c>
      <c r="K106" s="25">
        <v>0</v>
      </c>
      <c r="L106" s="25">
        <v>0</v>
      </c>
    </row>
    <row r="107" spans="1:12" ht="15.2" customHeight="1" x14ac:dyDescent="0.2">
      <c r="A107" s="53"/>
      <c r="B107" s="51"/>
      <c r="C107" s="51"/>
      <c r="D107" s="31" t="s">
        <v>367</v>
      </c>
      <c r="E107" s="31"/>
      <c r="F107" s="25">
        <v>90955</v>
      </c>
      <c r="G107" s="25">
        <v>0</v>
      </c>
      <c r="H107" s="25">
        <v>0</v>
      </c>
      <c r="I107" s="37">
        <v>0</v>
      </c>
      <c r="J107" s="25">
        <v>0</v>
      </c>
      <c r="K107" s="25">
        <v>0</v>
      </c>
      <c r="L107" s="25">
        <v>0</v>
      </c>
    </row>
    <row r="108" spans="1:12" ht="15.2" customHeight="1" x14ac:dyDescent="0.2">
      <c r="A108" s="53"/>
      <c r="B108" s="51"/>
      <c r="C108" s="51"/>
      <c r="D108" s="31" t="s">
        <v>368</v>
      </c>
      <c r="E108" s="31"/>
      <c r="F108" s="25">
        <v>3143</v>
      </c>
      <c r="G108" s="25">
        <v>0</v>
      </c>
      <c r="H108" s="25">
        <v>0</v>
      </c>
      <c r="I108" s="37">
        <v>0</v>
      </c>
      <c r="J108" s="25">
        <v>0</v>
      </c>
      <c r="K108" s="25">
        <v>0</v>
      </c>
      <c r="L108" s="25">
        <v>0</v>
      </c>
    </row>
    <row r="109" spans="1:12" ht="15.2" customHeight="1" x14ac:dyDescent="0.2">
      <c r="A109" s="53"/>
      <c r="B109" s="51"/>
      <c r="C109" s="51"/>
      <c r="D109" s="31" t="s">
        <v>369</v>
      </c>
      <c r="E109" s="31"/>
      <c r="F109" s="25">
        <v>4715</v>
      </c>
      <c r="G109" s="25">
        <v>57365</v>
      </c>
      <c r="H109" s="25">
        <v>0</v>
      </c>
      <c r="I109" s="37">
        <v>0</v>
      </c>
      <c r="J109" s="25">
        <v>0</v>
      </c>
      <c r="K109" s="25">
        <v>0</v>
      </c>
      <c r="L109" s="25">
        <v>0</v>
      </c>
    </row>
    <row r="110" spans="1:12" ht="15.2" customHeight="1" x14ac:dyDescent="0.2">
      <c r="A110" s="53"/>
      <c r="B110" s="51"/>
      <c r="C110" s="51"/>
      <c r="D110" s="31" t="s">
        <v>468</v>
      </c>
      <c r="E110" s="31"/>
      <c r="F110" s="25">
        <v>0</v>
      </c>
      <c r="G110" s="25">
        <v>0</v>
      </c>
      <c r="H110" s="25">
        <v>0</v>
      </c>
      <c r="I110" s="37">
        <v>28612</v>
      </c>
      <c r="J110" s="25">
        <v>0</v>
      </c>
      <c r="K110" s="25">
        <v>0</v>
      </c>
      <c r="L110" s="25">
        <v>0</v>
      </c>
    </row>
    <row r="111" spans="1:12" ht="15.2" customHeight="1" x14ac:dyDescent="0.2">
      <c r="A111" s="53"/>
      <c r="B111" s="51"/>
      <c r="C111" s="51"/>
      <c r="D111" s="31" t="s">
        <v>470</v>
      </c>
      <c r="E111" s="31"/>
      <c r="F111" s="25">
        <v>0</v>
      </c>
      <c r="G111" s="25">
        <v>0</v>
      </c>
      <c r="H111" s="25">
        <v>0</v>
      </c>
      <c r="I111" s="37">
        <v>742</v>
      </c>
      <c r="J111" s="25">
        <v>0</v>
      </c>
      <c r="K111" s="25">
        <v>0</v>
      </c>
      <c r="L111" s="25">
        <v>0</v>
      </c>
    </row>
    <row r="112" spans="1:12" ht="15.2" customHeight="1" x14ac:dyDescent="0.2">
      <c r="A112" s="53"/>
      <c r="B112" s="51"/>
      <c r="C112" s="51"/>
      <c r="D112" s="31" t="s">
        <v>477</v>
      </c>
      <c r="E112" s="31"/>
      <c r="F112" s="25">
        <v>0</v>
      </c>
      <c r="G112" s="25">
        <v>0</v>
      </c>
      <c r="H112" s="25">
        <v>0</v>
      </c>
      <c r="I112" s="37">
        <v>334</v>
      </c>
      <c r="J112" s="25">
        <v>0</v>
      </c>
      <c r="K112" s="25">
        <v>0</v>
      </c>
      <c r="L112" s="25">
        <v>0</v>
      </c>
    </row>
    <row r="113" spans="1:15" ht="15.2" customHeight="1" x14ac:dyDescent="0.2">
      <c r="A113" s="53"/>
      <c r="B113" s="211">
        <v>312</v>
      </c>
      <c r="C113" s="224">
        <v>2</v>
      </c>
      <c r="D113" s="161" t="s">
        <v>377</v>
      </c>
      <c r="E113" s="161"/>
      <c r="F113" s="192">
        <f t="shared" ref="F113:L113" si="43">F114</f>
        <v>0</v>
      </c>
      <c r="G113" s="192">
        <f t="shared" si="43"/>
        <v>3825</v>
      </c>
      <c r="H113" s="192">
        <f t="shared" si="43"/>
        <v>0</v>
      </c>
      <c r="I113" s="192">
        <f t="shared" si="43"/>
        <v>6148</v>
      </c>
      <c r="J113" s="192">
        <f t="shared" si="43"/>
        <v>0</v>
      </c>
      <c r="K113" s="192">
        <f t="shared" si="43"/>
        <v>0</v>
      </c>
      <c r="L113" s="192">
        <f t="shared" si="43"/>
        <v>0</v>
      </c>
    </row>
    <row r="114" spans="1:15" ht="15.2" customHeight="1" x14ac:dyDescent="0.2">
      <c r="A114" s="53"/>
      <c r="B114" s="51"/>
      <c r="C114" s="51"/>
      <c r="D114" s="31" t="s">
        <v>378</v>
      </c>
      <c r="E114" s="31"/>
      <c r="F114" s="25">
        <v>0</v>
      </c>
      <c r="G114" s="25">
        <v>3825</v>
      </c>
      <c r="H114" s="25">
        <v>0</v>
      </c>
      <c r="I114" s="37">
        <v>6148</v>
      </c>
      <c r="J114" s="25">
        <v>0</v>
      </c>
      <c r="K114" s="25">
        <v>0</v>
      </c>
      <c r="L114" s="25">
        <v>0</v>
      </c>
    </row>
    <row r="115" spans="1:15" ht="15.2" customHeight="1" x14ac:dyDescent="0.2">
      <c r="A115" s="53"/>
      <c r="B115" s="211">
        <v>312</v>
      </c>
      <c r="C115" s="217">
        <v>7</v>
      </c>
      <c r="D115" s="161" t="s">
        <v>352</v>
      </c>
      <c r="E115" s="161"/>
      <c r="F115" s="192">
        <f t="shared" ref="F115:L115" si="44">F116</f>
        <v>0</v>
      </c>
      <c r="G115" s="192">
        <f t="shared" si="44"/>
        <v>7725</v>
      </c>
      <c r="H115" s="192">
        <f t="shared" si="44"/>
        <v>0</v>
      </c>
      <c r="I115" s="192">
        <f t="shared" si="44"/>
        <v>0</v>
      </c>
      <c r="J115" s="192">
        <f t="shared" si="44"/>
        <v>0</v>
      </c>
      <c r="K115" s="192">
        <f t="shared" si="44"/>
        <v>0</v>
      </c>
      <c r="L115" s="192">
        <f t="shared" si="44"/>
        <v>0</v>
      </c>
    </row>
    <row r="116" spans="1:15" ht="15.2" customHeight="1" x14ac:dyDescent="0.2">
      <c r="A116" s="53"/>
      <c r="B116" s="50"/>
      <c r="C116" s="52"/>
      <c r="D116" s="31"/>
      <c r="E116" s="33" t="s">
        <v>376</v>
      </c>
      <c r="F116" s="25">
        <v>0</v>
      </c>
      <c r="G116" s="25">
        <v>7725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</row>
    <row r="117" spans="1:15" ht="15.2" customHeight="1" x14ac:dyDescent="0.2">
      <c r="A117" s="53"/>
      <c r="B117" s="211" t="s">
        <v>78</v>
      </c>
      <c r="C117" s="217">
        <v>8</v>
      </c>
      <c r="D117" s="161" t="s">
        <v>196</v>
      </c>
      <c r="E117" s="161"/>
      <c r="F117" s="192">
        <f t="shared" ref="F117:L117" si="45">F118</f>
        <v>0</v>
      </c>
      <c r="G117" s="192">
        <f t="shared" si="45"/>
        <v>0</v>
      </c>
      <c r="H117" s="192">
        <f t="shared" si="45"/>
        <v>0</v>
      </c>
      <c r="I117" s="192">
        <f t="shared" si="45"/>
        <v>0</v>
      </c>
      <c r="J117" s="192">
        <f t="shared" si="45"/>
        <v>0</v>
      </c>
      <c r="K117" s="192">
        <f t="shared" si="45"/>
        <v>0</v>
      </c>
      <c r="L117" s="192">
        <f t="shared" si="45"/>
        <v>0</v>
      </c>
    </row>
    <row r="118" spans="1:15" ht="15.2" customHeight="1" x14ac:dyDescent="0.2">
      <c r="A118" s="53"/>
      <c r="B118" s="50"/>
      <c r="C118" s="52"/>
      <c r="D118" s="31"/>
      <c r="E118" s="33" t="s">
        <v>353</v>
      </c>
      <c r="F118" s="25">
        <v>0</v>
      </c>
      <c r="G118" s="25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</row>
    <row r="119" spans="1:15" ht="15.2" customHeight="1" x14ac:dyDescent="0.2">
      <c r="A119" s="53"/>
      <c r="B119" s="211">
        <v>312</v>
      </c>
      <c r="C119" s="225">
        <v>11</v>
      </c>
      <c r="D119" s="161" t="s">
        <v>380</v>
      </c>
      <c r="E119" s="161"/>
      <c r="F119" s="192">
        <f t="shared" ref="F119:K119" si="46">F120</f>
        <v>0</v>
      </c>
      <c r="G119" s="192">
        <f t="shared" si="46"/>
        <v>1000</v>
      </c>
      <c r="H119" s="192">
        <f t="shared" si="46"/>
        <v>0</v>
      </c>
      <c r="I119" s="192">
        <f t="shared" si="46"/>
        <v>1300</v>
      </c>
      <c r="J119" s="192">
        <f t="shared" si="46"/>
        <v>0</v>
      </c>
      <c r="K119" s="192">
        <f t="shared" si="46"/>
        <v>0</v>
      </c>
      <c r="L119" s="192">
        <f>L120</f>
        <v>0</v>
      </c>
    </row>
    <row r="120" spans="1:15" ht="15.2" customHeight="1" x14ac:dyDescent="0.2">
      <c r="A120" s="53"/>
      <c r="B120" s="50"/>
      <c r="C120" s="52"/>
      <c r="D120" s="31" t="s">
        <v>469</v>
      </c>
      <c r="E120" s="33"/>
      <c r="F120" s="25">
        <v>0</v>
      </c>
      <c r="G120" s="25">
        <v>1000</v>
      </c>
      <c r="H120" s="24">
        <v>0</v>
      </c>
      <c r="I120" s="24">
        <v>1300</v>
      </c>
      <c r="J120" s="24">
        <v>0</v>
      </c>
      <c r="K120" s="24">
        <v>0</v>
      </c>
      <c r="L120" s="24">
        <v>0</v>
      </c>
    </row>
    <row r="121" spans="1:15" ht="15.2" customHeight="1" x14ac:dyDescent="0.2">
      <c r="A121" s="54"/>
      <c r="B121" s="211" t="s">
        <v>78</v>
      </c>
      <c r="C121" s="211" t="s">
        <v>44</v>
      </c>
      <c r="D121" s="284" t="s">
        <v>190</v>
      </c>
      <c r="E121" s="284"/>
      <c r="F121" s="192">
        <f>SUM(F122:F1243)</f>
        <v>667249</v>
      </c>
      <c r="G121" s="192">
        <f t="shared" ref="G121:L121" si="47">SUM(G122:G1243)</f>
        <v>642701</v>
      </c>
      <c r="H121" s="192">
        <f t="shared" si="47"/>
        <v>694108</v>
      </c>
      <c r="I121" s="192">
        <f t="shared" si="47"/>
        <v>664174</v>
      </c>
      <c r="J121" s="192">
        <f t="shared" si="47"/>
        <v>710930</v>
      </c>
      <c r="K121" s="192">
        <f t="shared" si="47"/>
        <v>710930</v>
      </c>
      <c r="L121" s="192">
        <f t="shared" si="47"/>
        <v>710930</v>
      </c>
    </row>
    <row r="122" spans="1:15" s="42" customFormat="1" ht="14.25" customHeight="1" x14ac:dyDescent="0.2">
      <c r="A122" s="50"/>
      <c r="B122" s="50"/>
      <c r="C122" s="52"/>
      <c r="D122" s="31" t="s">
        <v>277</v>
      </c>
      <c r="E122" s="31"/>
      <c r="F122" s="25">
        <v>7240</v>
      </c>
      <c r="G122" s="25">
        <v>7507</v>
      </c>
      <c r="H122" s="25">
        <v>8000</v>
      </c>
      <c r="I122" s="37">
        <v>7400</v>
      </c>
      <c r="J122" s="25">
        <v>8000</v>
      </c>
      <c r="K122" s="25">
        <v>8000</v>
      </c>
      <c r="L122" s="25">
        <v>8000</v>
      </c>
    </row>
    <row r="123" spans="1:15" ht="15.2" customHeight="1" x14ac:dyDescent="0.2">
      <c r="A123" s="50"/>
      <c r="B123" s="50"/>
      <c r="C123" s="52"/>
      <c r="D123" s="31" t="s">
        <v>278</v>
      </c>
      <c r="E123" s="31"/>
      <c r="F123" s="25">
        <v>1034</v>
      </c>
      <c r="G123" s="25">
        <v>1030</v>
      </c>
      <c r="H123" s="25">
        <v>1250</v>
      </c>
      <c r="I123" s="25">
        <v>1026</v>
      </c>
      <c r="J123" s="25">
        <v>1250</v>
      </c>
      <c r="K123" s="25">
        <v>1250</v>
      </c>
      <c r="L123" s="25">
        <v>1250</v>
      </c>
      <c r="M123" s="42"/>
      <c r="N123" s="42"/>
    </row>
    <row r="124" spans="1:15" ht="15.2" customHeight="1" x14ac:dyDescent="0.2">
      <c r="A124" s="50"/>
      <c r="B124" s="50"/>
      <c r="C124" s="52"/>
      <c r="D124" s="31" t="s">
        <v>435</v>
      </c>
      <c r="E124" s="31"/>
      <c r="F124" s="25">
        <v>35047</v>
      </c>
      <c r="G124" s="25">
        <v>18545</v>
      </c>
      <c r="H124" s="25">
        <v>38659</v>
      </c>
      <c r="I124" s="37">
        <v>36517</v>
      </c>
      <c r="J124" s="37">
        <v>42926</v>
      </c>
      <c r="K124" s="37">
        <v>42926</v>
      </c>
      <c r="L124" s="37">
        <v>42926</v>
      </c>
      <c r="M124" s="42"/>
      <c r="N124" s="42"/>
    </row>
    <row r="125" spans="1:15" ht="15.2" customHeight="1" x14ac:dyDescent="0.2">
      <c r="A125" s="50"/>
      <c r="B125" s="52"/>
      <c r="C125" s="52"/>
      <c r="D125" s="31" t="s">
        <v>281</v>
      </c>
      <c r="E125" s="31"/>
      <c r="F125" s="25">
        <v>4416</v>
      </c>
      <c r="G125" s="25">
        <v>3929</v>
      </c>
      <c r="H125" s="25">
        <v>5000</v>
      </c>
      <c r="I125" s="25">
        <v>3926</v>
      </c>
      <c r="J125" s="25">
        <v>5000</v>
      </c>
      <c r="K125" s="25">
        <v>5000</v>
      </c>
      <c r="L125" s="25">
        <v>5000</v>
      </c>
      <c r="M125" s="42"/>
      <c r="N125" s="42"/>
    </row>
    <row r="126" spans="1:15" ht="15.2" customHeight="1" x14ac:dyDescent="0.2">
      <c r="A126" s="50"/>
      <c r="B126" s="52"/>
      <c r="C126" s="52"/>
      <c r="D126" s="31" t="s">
        <v>316</v>
      </c>
      <c r="E126" s="31"/>
      <c r="F126" s="25">
        <v>131</v>
      </c>
      <c r="G126" s="25">
        <v>131</v>
      </c>
      <c r="H126" s="25">
        <v>133</v>
      </c>
      <c r="I126" s="25">
        <v>131</v>
      </c>
      <c r="J126" s="25">
        <v>135</v>
      </c>
      <c r="K126" s="25">
        <v>135</v>
      </c>
      <c r="L126" s="25">
        <v>135</v>
      </c>
      <c r="M126" s="42"/>
      <c r="N126" s="42"/>
    </row>
    <row r="127" spans="1:15" ht="15.2" customHeight="1" x14ac:dyDescent="0.2">
      <c r="A127" s="50"/>
      <c r="B127" s="53"/>
      <c r="C127" s="51"/>
      <c r="D127" s="31" t="s">
        <v>436</v>
      </c>
      <c r="E127" s="31"/>
      <c r="F127" s="25">
        <v>565576</v>
      </c>
      <c r="G127" s="25">
        <v>570378</v>
      </c>
      <c r="H127" s="37">
        <v>598596</v>
      </c>
      <c r="I127" s="37">
        <v>574409</v>
      </c>
      <c r="J127" s="37">
        <v>605953</v>
      </c>
      <c r="K127" s="37">
        <v>605953</v>
      </c>
      <c r="L127" s="37">
        <v>605953</v>
      </c>
      <c r="M127" s="42"/>
      <c r="N127" s="42"/>
    </row>
    <row r="128" spans="1:15" ht="15.2" customHeight="1" x14ac:dyDescent="0.2">
      <c r="A128" s="50"/>
      <c r="B128" s="52"/>
      <c r="C128" s="52"/>
      <c r="D128" s="31" t="s">
        <v>280</v>
      </c>
      <c r="E128" s="31"/>
      <c r="F128" s="25">
        <v>287</v>
      </c>
      <c r="G128" s="25">
        <v>0</v>
      </c>
      <c r="H128" s="25">
        <v>0</v>
      </c>
      <c r="I128" s="25">
        <v>0</v>
      </c>
      <c r="J128" s="25">
        <v>0</v>
      </c>
      <c r="K128" s="25">
        <v>0</v>
      </c>
      <c r="L128" s="25">
        <v>0</v>
      </c>
      <c r="M128" s="42"/>
      <c r="N128" s="42"/>
      <c r="O128" s="42"/>
    </row>
    <row r="129" spans="1:14" ht="15.2" customHeight="1" x14ac:dyDescent="0.2">
      <c r="A129" s="50"/>
      <c r="B129" s="52"/>
      <c r="C129" s="52"/>
      <c r="D129" s="31" t="s">
        <v>279</v>
      </c>
      <c r="E129" s="31"/>
      <c r="F129" s="25">
        <v>0</v>
      </c>
      <c r="G129" s="25">
        <v>297</v>
      </c>
      <c r="H129" s="25">
        <v>300</v>
      </c>
      <c r="I129" s="25">
        <v>304</v>
      </c>
      <c r="J129" s="25">
        <v>312</v>
      </c>
      <c r="K129" s="25">
        <v>312</v>
      </c>
      <c r="L129" s="25">
        <v>312</v>
      </c>
      <c r="M129" s="42"/>
      <c r="N129" s="42"/>
    </row>
    <row r="130" spans="1:14" ht="15.2" customHeight="1" x14ac:dyDescent="0.2">
      <c r="A130" s="53"/>
      <c r="B130" s="51"/>
      <c r="C130" s="51"/>
      <c r="D130" s="31" t="s">
        <v>437</v>
      </c>
      <c r="E130" s="31"/>
      <c r="F130" s="25">
        <v>6452</v>
      </c>
      <c r="G130" s="25">
        <v>3793</v>
      </c>
      <c r="H130" s="25">
        <v>6500</v>
      </c>
      <c r="I130" s="25">
        <v>3725</v>
      </c>
      <c r="J130" s="37">
        <v>3725</v>
      </c>
      <c r="K130" s="37">
        <v>3725</v>
      </c>
      <c r="L130" s="37">
        <v>3725</v>
      </c>
      <c r="M130" s="42"/>
      <c r="N130" s="42"/>
    </row>
    <row r="131" spans="1:14" ht="15.2" customHeight="1" x14ac:dyDescent="0.2">
      <c r="A131" s="53"/>
      <c r="B131" s="51"/>
      <c r="C131" s="51"/>
      <c r="D131" s="31" t="s">
        <v>480</v>
      </c>
      <c r="E131" s="31"/>
      <c r="F131" s="25">
        <v>0</v>
      </c>
      <c r="G131" s="25">
        <v>0</v>
      </c>
      <c r="H131" s="25">
        <v>0</v>
      </c>
      <c r="I131" s="25">
        <v>3628</v>
      </c>
      <c r="J131" s="37">
        <v>3628</v>
      </c>
      <c r="K131" s="37">
        <v>3628</v>
      </c>
      <c r="L131" s="37">
        <v>3628</v>
      </c>
      <c r="M131" s="42"/>
      <c r="N131" s="42"/>
    </row>
    <row r="132" spans="1:14" ht="15.2" customHeight="1" x14ac:dyDescent="0.2">
      <c r="A132" s="53"/>
      <c r="B132" s="51"/>
      <c r="C132" s="51"/>
      <c r="D132" s="31" t="s">
        <v>438</v>
      </c>
      <c r="E132" s="31"/>
      <c r="F132" s="25">
        <v>3500</v>
      </c>
      <c r="G132" s="25">
        <v>0</v>
      </c>
      <c r="H132" s="25">
        <v>3500</v>
      </c>
      <c r="I132" s="25">
        <v>0</v>
      </c>
      <c r="J132" s="25">
        <v>3500</v>
      </c>
      <c r="K132" s="25">
        <v>3500</v>
      </c>
      <c r="L132" s="25">
        <v>3500</v>
      </c>
      <c r="M132" s="42"/>
      <c r="N132" s="42"/>
    </row>
    <row r="133" spans="1:14" ht="15.2" customHeight="1" x14ac:dyDescent="0.2">
      <c r="A133" s="53"/>
      <c r="B133" s="51"/>
      <c r="C133" s="51"/>
      <c r="D133" s="31" t="s">
        <v>439</v>
      </c>
      <c r="E133" s="31"/>
      <c r="F133" s="25">
        <v>4800</v>
      </c>
      <c r="G133" s="25">
        <v>0</v>
      </c>
      <c r="H133" s="25">
        <v>3000</v>
      </c>
      <c r="I133" s="25">
        <v>1603</v>
      </c>
      <c r="J133" s="25">
        <v>3000</v>
      </c>
      <c r="K133" s="25">
        <v>3000</v>
      </c>
      <c r="L133" s="25">
        <v>3000</v>
      </c>
      <c r="M133" s="42"/>
      <c r="N133" s="42"/>
    </row>
    <row r="134" spans="1:14" ht="15.2" customHeight="1" x14ac:dyDescent="0.2">
      <c r="A134" s="53"/>
      <c r="B134" s="53"/>
      <c r="C134" s="51"/>
      <c r="D134" s="31" t="s">
        <v>440</v>
      </c>
      <c r="E134" s="31"/>
      <c r="F134" s="25">
        <v>3375</v>
      </c>
      <c r="G134" s="25">
        <v>6257</v>
      </c>
      <c r="H134" s="37">
        <v>4943</v>
      </c>
      <c r="I134" s="37">
        <v>11168</v>
      </c>
      <c r="J134" s="37">
        <v>11168</v>
      </c>
      <c r="K134" s="37">
        <v>11168</v>
      </c>
      <c r="L134" s="37">
        <v>11168</v>
      </c>
      <c r="M134" s="42"/>
      <c r="N134" s="42"/>
    </row>
    <row r="135" spans="1:14" ht="15.2" customHeight="1" x14ac:dyDescent="0.2">
      <c r="A135" s="53"/>
      <c r="B135" s="53"/>
      <c r="C135" s="51"/>
      <c r="D135" s="30" t="s">
        <v>441</v>
      </c>
      <c r="E135" s="31"/>
      <c r="F135" s="25">
        <v>550</v>
      </c>
      <c r="G135" s="25">
        <v>350</v>
      </c>
      <c r="H135" s="37">
        <v>450</v>
      </c>
      <c r="I135" s="37">
        <v>100</v>
      </c>
      <c r="J135" s="37">
        <v>100</v>
      </c>
      <c r="K135" s="37">
        <v>100</v>
      </c>
      <c r="L135" s="37">
        <v>100</v>
      </c>
      <c r="M135" s="42"/>
      <c r="N135" s="42"/>
    </row>
    <row r="136" spans="1:14" ht="15.2" customHeight="1" x14ac:dyDescent="0.2">
      <c r="A136" s="53"/>
      <c r="B136" s="51"/>
      <c r="C136" s="51"/>
      <c r="D136" s="31" t="s">
        <v>442</v>
      </c>
      <c r="E136" s="31"/>
      <c r="F136" s="25">
        <v>3728</v>
      </c>
      <c r="G136" s="25">
        <v>3949</v>
      </c>
      <c r="H136" s="37">
        <v>3035</v>
      </c>
      <c r="I136" s="37">
        <v>4096</v>
      </c>
      <c r="J136" s="37">
        <v>4096</v>
      </c>
      <c r="K136" s="37">
        <v>4096</v>
      </c>
      <c r="L136" s="37">
        <v>4096</v>
      </c>
      <c r="M136" s="42"/>
      <c r="N136" s="42"/>
    </row>
    <row r="137" spans="1:14" ht="15.2" customHeight="1" x14ac:dyDescent="0.2">
      <c r="A137" s="53"/>
      <c r="B137" s="51"/>
      <c r="C137" s="51"/>
      <c r="D137" s="31" t="s">
        <v>443</v>
      </c>
      <c r="E137" s="31"/>
      <c r="F137" s="25">
        <v>5165</v>
      </c>
      <c r="G137" s="25">
        <v>4781</v>
      </c>
      <c r="H137" s="37">
        <v>5280</v>
      </c>
      <c r="I137" s="37">
        <v>3763</v>
      </c>
      <c r="J137" s="37">
        <v>3763</v>
      </c>
      <c r="K137" s="37">
        <v>3763</v>
      </c>
      <c r="L137" s="37">
        <v>3763</v>
      </c>
      <c r="M137" s="42"/>
      <c r="N137" s="42"/>
    </row>
    <row r="138" spans="1:14" ht="15.2" customHeight="1" x14ac:dyDescent="0.2">
      <c r="A138" s="53"/>
      <c r="B138" s="51"/>
      <c r="C138" s="51"/>
      <c r="D138" s="31" t="s">
        <v>285</v>
      </c>
      <c r="E138" s="31"/>
      <c r="F138" s="25">
        <v>20320</v>
      </c>
      <c r="G138" s="25">
        <v>12192</v>
      </c>
      <c r="H138" s="37">
        <v>12192</v>
      </c>
      <c r="I138" s="37">
        <v>12378</v>
      </c>
      <c r="J138" s="37">
        <v>14374</v>
      </c>
      <c r="K138" s="37">
        <v>14374</v>
      </c>
      <c r="L138" s="37">
        <v>14374</v>
      </c>
      <c r="M138" s="42"/>
      <c r="N138" s="42"/>
    </row>
    <row r="139" spans="1:14" ht="15.2" customHeight="1" x14ac:dyDescent="0.2">
      <c r="A139" s="53"/>
      <c r="B139" s="51"/>
      <c r="C139" s="51"/>
      <c r="D139" s="31" t="s">
        <v>340</v>
      </c>
      <c r="E139" s="31"/>
      <c r="F139" s="25">
        <v>4828</v>
      </c>
      <c r="G139" s="25">
        <v>0</v>
      </c>
      <c r="H139" s="25">
        <v>0</v>
      </c>
      <c r="I139" s="25">
        <v>0</v>
      </c>
      <c r="J139" s="25">
        <v>0</v>
      </c>
      <c r="K139" s="25">
        <v>0</v>
      </c>
      <c r="L139" s="25">
        <v>0</v>
      </c>
      <c r="M139" s="42"/>
      <c r="N139" s="42"/>
    </row>
    <row r="140" spans="1:14" ht="15.2" customHeight="1" x14ac:dyDescent="0.2">
      <c r="A140" s="53"/>
      <c r="B140" s="51"/>
      <c r="C140" s="51"/>
      <c r="D140" s="31" t="s">
        <v>341</v>
      </c>
      <c r="E140" s="31"/>
      <c r="F140" s="25">
        <v>0</v>
      </c>
      <c r="G140" s="25">
        <v>5622</v>
      </c>
      <c r="H140" s="25">
        <v>0</v>
      </c>
      <c r="I140" s="25">
        <v>0</v>
      </c>
      <c r="J140" s="25">
        <v>0</v>
      </c>
      <c r="K140" s="25">
        <v>0</v>
      </c>
      <c r="L140" s="25">
        <v>0</v>
      </c>
      <c r="M140" s="42"/>
      <c r="N140" s="42"/>
    </row>
    <row r="141" spans="1:14" ht="15.2" customHeight="1" x14ac:dyDescent="0.2">
      <c r="A141" s="53"/>
      <c r="B141" s="51"/>
      <c r="C141" s="51"/>
      <c r="D141" s="31" t="s">
        <v>444</v>
      </c>
      <c r="E141" s="31"/>
      <c r="F141" s="25">
        <v>800</v>
      </c>
      <c r="G141" s="25">
        <v>0</v>
      </c>
      <c r="H141" s="25">
        <v>800</v>
      </c>
      <c r="I141" s="25">
        <v>0</v>
      </c>
      <c r="J141" s="25">
        <v>0</v>
      </c>
      <c r="K141" s="25">
        <v>0</v>
      </c>
      <c r="L141" s="25">
        <v>0</v>
      </c>
      <c r="M141" s="42"/>
      <c r="N141" s="42"/>
    </row>
    <row r="142" spans="1:14" ht="15.2" customHeight="1" x14ac:dyDescent="0.2">
      <c r="A142" s="53"/>
      <c r="B142" s="51"/>
      <c r="C142" s="51"/>
      <c r="D142" s="31" t="s">
        <v>445</v>
      </c>
      <c r="E142" s="31"/>
      <c r="F142" s="25">
        <v>0</v>
      </c>
      <c r="G142" s="25">
        <v>1000</v>
      </c>
      <c r="H142" s="25">
        <v>1000</v>
      </c>
      <c r="I142" s="25">
        <v>0</v>
      </c>
      <c r="J142" s="25">
        <v>0</v>
      </c>
      <c r="K142" s="25">
        <v>0</v>
      </c>
      <c r="L142" s="25">
        <v>0</v>
      </c>
      <c r="M142" s="42"/>
      <c r="N142" s="42"/>
    </row>
    <row r="143" spans="1:14" ht="15.2" customHeight="1" x14ac:dyDescent="0.2">
      <c r="A143" s="53"/>
      <c r="B143" s="51"/>
      <c r="C143" s="51"/>
      <c r="D143" s="31" t="s">
        <v>446</v>
      </c>
      <c r="E143" s="31"/>
      <c r="F143" s="25">
        <v>0</v>
      </c>
      <c r="G143" s="25">
        <v>2940</v>
      </c>
      <c r="H143" s="25">
        <v>1470</v>
      </c>
      <c r="I143" s="25">
        <v>0</v>
      </c>
      <c r="J143" s="25">
        <v>0</v>
      </c>
      <c r="K143" s="25">
        <v>0</v>
      </c>
      <c r="L143" s="25">
        <v>0</v>
      </c>
      <c r="M143" s="42"/>
      <c r="N143" s="42"/>
    </row>
  </sheetData>
  <mergeCells count="10">
    <mergeCell ref="J1:L1"/>
    <mergeCell ref="A1:E1"/>
    <mergeCell ref="D10:E10"/>
    <mergeCell ref="D121:E121"/>
    <mergeCell ref="D9:E9"/>
    <mergeCell ref="F1:G1"/>
    <mergeCell ref="H1:I1"/>
    <mergeCell ref="A3:E3"/>
    <mergeCell ref="D26:E26"/>
    <mergeCell ref="B2:C2"/>
  </mergeCells>
  <phoneticPr fontId="0" type="noConversion"/>
  <pageMargins left="0.39370078740157483" right="0" top="0.59055118110236227" bottom="0.59055118110236227" header="0.31496062992125984" footer="0.11811023622047245"/>
  <pageSetup paperSize="9" scale="67" fitToHeight="0" orientation="landscape" cellComments="asDisplayed" r:id="rId1"/>
  <headerFooter scaleWithDoc="0" alignWithMargins="0">
    <oddHeader>&amp;C&amp;"Arial,Tučné"&amp;14OBEC LIKAVKA - rozpočet - bežné príjmy na roky 2023 - 2025 - SCHVÁLENÝ - 13.12.2022</oddHead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 fitToPage="1"/>
  </sheetPr>
  <dimension ref="A1:K20"/>
  <sheetViews>
    <sheetView view="pageLayout" zoomScaleNormal="100" workbookViewId="0">
      <selection activeCell="A14" sqref="A14"/>
    </sheetView>
  </sheetViews>
  <sheetFormatPr defaultColWidth="9.140625" defaultRowHeight="12.75" x14ac:dyDescent="0.2"/>
  <cols>
    <col min="1" max="1" width="6" style="12" customWidth="1"/>
    <col min="2" max="2" width="4.140625" style="12" customWidth="1"/>
    <col min="3" max="3" width="4.5703125" style="12" customWidth="1"/>
    <col min="4" max="4" width="52.7109375" style="2" customWidth="1"/>
    <col min="5" max="5" width="10.140625" style="11" customWidth="1"/>
    <col min="6" max="6" width="11" style="11" customWidth="1"/>
    <col min="7" max="7" width="11.85546875" style="11" customWidth="1"/>
    <col min="8" max="8" width="13.140625" style="11" customWidth="1"/>
    <col min="9" max="11" width="11.85546875" style="11" customWidth="1"/>
    <col min="12" max="16384" width="9.140625" style="2"/>
  </cols>
  <sheetData>
    <row r="1" spans="1:11" s="4" customFormat="1" ht="12.95" customHeight="1" x14ac:dyDescent="0.2">
      <c r="A1" s="291" t="s">
        <v>177</v>
      </c>
      <c r="B1" s="292"/>
      <c r="C1" s="292"/>
      <c r="D1" s="293"/>
      <c r="E1" s="289" t="s">
        <v>95</v>
      </c>
      <c r="F1" s="290"/>
      <c r="G1" s="289" t="s">
        <v>419</v>
      </c>
      <c r="H1" s="290"/>
      <c r="I1" s="294" t="s">
        <v>411</v>
      </c>
      <c r="J1" s="294"/>
      <c r="K1" s="294"/>
    </row>
    <row r="2" spans="1:11" s="1" customFormat="1" ht="57.75" customHeight="1" x14ac:dyDescent="0.2">
      <c r="A2" s="226" t="s">
        <v>27</v>
      </c>
      <c r="B2" s="295" t="s">
        <v>329</v>
      </c>
      <c r="C2" s="296"/>
      <c r="D2" s="227" t="s">
        <v>247</v>
      </c>
      <c r="E2" s="228">
        <v>2020</v>
      </c>
      <c r="F2" s="228">
        <v>2021</v>
      </c>
      <c r="G2" s="228">
        <v>2022</v>
      </c>
      <c r="H2" s="188" t="s">
        <v>410</v>
      </c>
      <c r="I2" s="228">
        <v>2023</v>
      </c>
      <c r="J2" s="228">
        <v>2024</v>
      </c>
      <c r="K2" s="228">
        <v>2025</v>
      </c>
    </row>
    <row r="3" spans="1:11" ht="12.95" customHeight="1" x14ac:dyDescent="0.2">
      <c r="A3" s="278" t="s">
        <v>174</v>
      </c>
      <c r="B3" s="279"/>
      <c r="C3" s="279"/>
      <c r="D3" s="280"/>
      <c r="E3" s="229">
        <f>E4+E8+E16</f>
        <v>293941</v>
      </c>
      <c r="F3" s="229">
        <f t="shared" ref="F3:K3" si="0">F4+F8+F16</f>
        <v>139453</v>
      </c>
      <c r="G3" s="229">
        <f t="shared" si="0"/>
        <v>0</v>
      </c>
      <c r="H3" s="229">
        <f t="shared" si="0"/>
        <v>93176</v>
      </c>
      <c r="I3" s="229">
        <f t="shared" si="0"/>
        <v>0</v>
      </c>
      <c r="J3" s="229">
        <f t="shared" si="0"/>
        <v>0</v>
      </c>
      <c r="K3" s="229">
        <f t="shared" si="0"/>
        <v>0</v>
      </c>
    </row>
    <row r="4" spans="1:11" ht="12.95" customHeight="1" x14ac:dyDescent="0.2">
      <c r="A4" s="230" t="s">
        <v>81</v>
      </c>
      <c r="B4" s="231"/>
      <c r="C4" s="118"/>
      <c r="D4" s="120" t="s">
        <v>198</v>
      </c>
      <c r="E4" s="129">
        <f t="shared" ref="E4:K5" si="1">E5</f>
        <v>320</v>
      </c>
      <c r="F4" s="129">
        <f t="shared" si="1"/>
        <v>0</v>
      </c>
      <c r="G4" s="129">
        <f t="shared" si="1"/>
        <v>0</v>
      </c>
      <c r="H4" s="129">
        <f t="shared" si="1"/>
        <v>500</v>
      </c>
      <c r="I4" s="129">
        <f t="shared" si="1"/>
        <v>0</v>
      </c>
      <c r="J4" s="129">
        <f t="shared" si="1"/>
        <v>0</v>
      </c>
      <c r="K4" s="129">
        <f t="shared" si="1"/>
        <v>0</v>
      </c>
    </row>
    <row r="5" spans="1:11" s="4" customFormat="1" ht="12.95" customHeight="1" x14ac:dyDescent="0.2">
      <c r="A5" s="230" t="s">
        <v>165</v>
      </c>
      <c r="B5" s="118"/>
      <c r="C5" s="118"/>
      <c r="D5" s="120" t="s">
        <v>266</v>
      </c>
      <c r="E5" s="129">
        <v>320</v>
      </c>
      <c r="F5" s="129">
        <v>0</v>
      </c>
      <c r="G5" s="129">
        <f t="shared" si="1"/>
        <v>0</v>
      </c>
      <c r="H5" s="129">
        <f t="shared" si="1"/>
        <v>500</v>
      </c>
      <c r="I5" s="129">
        <f t="shared" si="1"/>
        <v>0</v>
      </c>
      <c r="J5" s="129">
        <f t="shared" si="1"/>
        <v>0</v>
      </c>
      <c r="K5" s="129">
        <f t="shared" si="1"/>
        <v>0</v>
      </c>
    </row>
    <row r="6" spans="1:11" ht="12.95" customHeight="1" x14ac:dyDescent="0.2">
      <c r="A6" s="8"/>
      <c r="B6" s="232" t="s">
        <v>165</v>
      </c>
      <c r="C6" s="232" t="s">
        <v>37</v>
      </c>
      <c r="D6" s="170" t="s">
        <v>267</v>
      </c>
      <c r="E6" s="195">
        <v>320</v>
      </c>
      <c r="F6" s="195">
        <v>0</v>
      </c>
      <c r="G6" s="192">
        <v>0</v>
      </c>
      <c r="H6" s="192">
        <v>500</v>
      </c>
      <c r="I6" s="192">
        <v>0</v>
      </c>
      <c r="J6" s="192">
        <v>0</v>
      </c>
      <c r="K6" s="192">
        <v>0</v>
      </c>
    </row>
    <row r="7" spans="1:11" ht="12.75" customHeight="1" x14ac:dyDescent="0.2">
      <c r="A7" s="230" t="s">
        <v>191</v>
      </c>
      <c r="B7" s="118"/>
      <c r="C7" s="118"/>
      <c r="D7" s="120" t="s">
        <v>79</v>
      </c>
      <c r="E7" s="129">
        <f t="shared" ref="E7:K7" si="2">E8+E16</f>
        <v>293621</v>
      </c>
      <c r="F7" s="129">
        <f t="shared" si="2"/>
        <v>139453</v>
      </c>
      <c r="G7" s="129">
        <f t="shared" si="2"/>
        <v>0</v>
      </c>
      <c r="H7" s="129">
        <f t="shared" si="2"/>
        <v>92676</v>
      </c>
      <c r="I7" s="129">
        <f t="shared" si="2"/>
        <v>0</v>
      </c>
      <c r="J7" s="129">
        <f t="shared" si="2"/>
        <v>0</v>
      </c>
      <c r="K7" s="129">
        <f t="shared" si="2"/>
        <v>0</v>
      </c>
    </row>
    <row r="8" spans="1:11" ht="12.75" customHeight="1" x14ac:dyDescent="0.2">
      <c r="A8" s="8"/>
      <c r="B8" s="232" t="s">
        <v>191</v>
      </c>
      <c r="C8" s="232" t="s">
        <v>37</v>
      </c>
      <c r="D8" s="160" t="s">
        <v>80</v>
      </c>
      <c r="E8" s="195">
        <f>E9+E10+E12+E14+E11+E13+E15</f>
        <v>293621</v>
      </c>
      <c r="F8" s="195">
        <f t="shared" ref="F8:K8" si="3">F9+F10+F12+F14+F11+F13+F15</f>
        <v>138353</v>
      </c>
      <c r="G8" s="195">
        <f t="shared" si="3"/>
        <v>0</v>
      </c>
      <c r="H8" s="195">
        <f t="shared" si="3"/>
        <v>92676</v>
      </c>
      <c r="I8" s="195">
        <f t="shared" si="3"/>
        <v>0</v>
      </c>
      <c r="J8" s="195">
        <f t="shared" si="3"/>
        <v>0</v>
      </c>
      <c r="K8" s="195">
        <f t="shared" si="3"/>
        <v>0</v>
      </c>
    </row>
    <row r="9" spans="1:11" s="4" customFormat="1" ht="12.95" customHeight="1" x14ac:dyDescent="0.2">
      <c r="A9" s="86"/>
      <c r="B9" s="23"/>
      <c r="C9" s="23"/>
      <c r="D9" s="16" t="s">
        <v>289</v>
      </c>
      <c r="E9" s="99">
        <v>178925</v>
      </c>
      <c r="F9" s="99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1" s="4" customFormat="1" ht="12.95" customHeight="1" x14ac:dyDescent="0.2">
      <c r="A10" s="86"/>
      <c r="B10" s="23"/>
      <c r="C10" s="23"/>
      <c r="D10" s="16" t="s">
        <v>430</v>
      </c>
      <c r="E10" s="99">
        <v>0</v>
      </c>
      <c r="F10" s="99">
        <v>100000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</row>
    <row r="11" spans="1:11" s="4" customFormat="1" ht="12.95" customHeight="1" x14ac:dyDescent="0.2">
      <c r="A11" s="86"/>
      <c r="B11" s="23"/>
      <c r="C11" s="23"/>
      <c r="D11" s="16" t="s">
        <v>317</v>
      </c>
      <c r="E11" s="99">
        <v>114696</v>
      </c>
      <c r="F11" s="99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</row>
    <row r="12" spans="1:11" ht="11.25" customHeight="1" x14ac:dyDescent="0.2">
      <c r="A12" s="86"/>
      <c r="B12" s="23"/>
      <c r="C12" s="23"/>
      <c r="D12" s="16" t="s">
        <v>375</v>
      </c>
      <c r="E12" s="99">
        <v>0</v>
      </c>
      <c r="F12" s="99">
        <v>8353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</row>
    <row r="13" spans="1:11" ht="24" customHeight="1" x14ac:dyDescent="0.2">
      <c r="A13" s="86"/>
      <c r="B13" s="23"/>
      <c r="C13" s="23"/>
      <c r="D13" s="16" t="s">
        <v>465</v>
      </c>
      <c r="E13" s="99">
        <v>0</v>
      </c>
      <c r="F13" s="99">
        <v>0</v>
      </c>
      <c r="G13" s="37">
        <v>0</v>
      </c>
      <c r="H13" s="37">
        <v>59576</v>
      </c>
      <c r="I13" s="37">
        <v>0</v>
      </c>
      <c r="J13" s="37">
        <v>0</v>
      </c>
      <c r="K13" s="37">
        <v>0</v>
      </c>
    </row>
    <row r="14" spans="1:11" ht="17.25" customHeight="1" x14ac:dyDescent="0.2">
      <c r="A14" s="86"/>
      <c r="B14" s="23"/>
      <c r="C14" s="23"/>
      <c r="D14" s="16" t="s">
        <v>372</v>
      </c>
      <c r="E14" s="99">
        <v>0</v>
      </c>
      <c r="F14" s="99">
        <v>30000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</row>
    <row r="15" spans="1:11" ht="17.25" customHeight="1" x14ac:dyDescent="0.2">
      <c r="A15" s="86"/>
      <c r="B15" s="23"/>
      <c r="C15" s="23"/>
      <c r="D15" s="16" t="s">
        <v>466</v>
      </c>
      <c r="E15" s="99">
        <v>0</v>
      </c>
      <c r="F15" s="99">
        <v>0</v>
      </c>
      <c r="G15" s="37">
        <v>0</v>
      </c>
      <c r="H15" s="37">
        <v>33100</v>
      </c>
      <c r="I15" s="37">
        <v>0</v>
      </c>
      <c r="J15" s="37">
        <v>0</v>
      </c>
      <c r="K15" s="37">
        <v>0</v>
      </c>
    </row>
    <row r="16" spans="1:11" ht="16.5" customHeight="1" x14ac:dyDescent="0.2">
      <c r="A16" s="86"/>
      <c r="B16" s="232" t="s">
        <v>191</v>
      </c>
      <c r="C16" s="232" t="s">
        <v>42</v>
      </c>
      <c r="D16" s="160" t="s">
        <v>196</v>
      </c>
      <c r="E16" s="195">
        <f t="shared" ref="E16" si="4">E17+E18+E20+E21+E22</f>
        <v>0</v>
      </c>
      <c r="F16" s="195">
        <f t="shared" ref="F16:K16" si="5">F17+F18+F20+F21+F22</f>
        <v>1100</v>
      </c>
      <c r="G16" s="195">
        <f t="shared" si="5"/>
        <v>0</v>
      </c>
      <c r="H16" s="195">
        <f t="shared" si="5"/>
        <v>0</v>
      </c>
      <c r="I16" s="195">
        <f t="shared" si="5"/>
        <v>0</v>
      </c>
      <c r="J16" s="195">
        <f t="shared" si="5"/>
        <v>0</v>
      </c>
      <c r="K16" s="195">
        <f t="shared" si="5"/>
        <v>0</v>
      </c>
    </row>
    <row r="17" spans="1:11" ht="11.25" customHeight="1" x14ac:dyDescent="0.2">
      <c r="A17" s="86"/>
      <c r="B17" s="23"/>
      <c r="C17" s="23"/>
      <c r="D17" s="7" t="s">
        <v>391</v>
      </c>
      <c r="E17" s="99">
        <v>0</v>
      </c>
      <c r="F17" s="99">
        <v>1100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</row>
    <row r="19" spans="1:11" ht="16.5" customHeight="1" x14ac:dyDescent="0.2"/>
    <row r="20" spans="1:11" ht="10.5" customHeight="1" x14ac:dyDescent="0.2"/>
  </sheetData>
  <mergeCells count="6">
    <mergeCell ref="E1:F1"/>
    <mergeCell ref="A1:D1"/>
    <mergeCell ref="A3:D3"/>
    <mergeCell ref="I1:K1"/>
    <mergeCell ref="G1:H1"/>
    <mergeCell ref="B2:C2"/>
  </mergeCells>
  <phoneticPr fontId="1" type="noConversion"/>
  <pageMargins left="0.39370078740157483" right="0" top="0.78740157480314965" bottom="0.39370078740157483" header="0.31496062992125984" footer="0.31496062992125984"/>
  <pageSetup paperSize="9" scale="97" fitToHeight="0" orientation="landscape" r:id="rId1"/>
  <headerFooter alignWithMargins="0">
    <oddHeader>&amp;C&amp;"Arial,Tučné"&amp;14OBEC LIKAVKA - rozpočet  - kapitálové príjmy na roky 2023 - 2025 - SCHVÁLENÝ - 13.12.2022</oddHeader>
    <oddFooter>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 fitToPage="1"/>
  </sheetPr>
  <dimension ref="A1:M49"/>
  <sheetViews>
    <sheetView view="pageLayout" zoomScaleNormal="88" workbookViewId="0">
      <selection activeCell="K10" sqref="K10:L11"/>
    </sheetView>
  </sheetViews>
  <sheetFormatPr defaultColWidth="9.140625" defaultRowHeight="12.75" x14ac:dyDescent="0.2"/>
  <cols>
    <col min="1" max="3" width="3.85546875" style="43" customWidth="1"/>
    <col min="4" max="5" width="7.42578125" style="46" customWidth="1"/>
    <col min="6" max="6" width="35.140625" style="49" customWidth="1"/>
    <col min="7" max="10" width="15.42578125" style="43" customWidth="1"/>
    <col min="11" max="13" width="15.42578125" style="48" customWidth="1"/>
    <col min="14" max="16384" width="9.140625" style="43"/>
  </cols>
  <sheetData>
    <row r="1" spans="1:13" s="49" customFormat="1" ht="24" customHeight="1" x14ac:dyDescent="0.2">
      <c r="A1" s="305" t="s">
        <v>188</v>
      </c>
      <c r="B1" s="305"/>
      <c r="C1" s="305"/>
      <c r="D1" s="305"/>
      <c r="E1" s="305"/>
      <c r="F1" s="305"/>
      <c r="G1" s="299" t="s">
        <v>95</v>
      </c>
      <c r="H1" s="301"/>
      <c r="I1" s="297" t="s">
        <v>420</v>
      </c>
      <c r="J1" s="298"/>
      <c r="K1" s="299" t="s">
        <v>411</v>
      </c>
      <c r="L1" s="300"/>
      <c r="M1" s="301"/>
    </row>
    <row r="2" spans="1:13" s="46" customFormat="1" ht="57.75" customHeight="1" x14ac:dyDescent="0.2">
      <c r="A2" s="233" t="s">
        <v>148</v>
      </c>
      <c r="B2" s="233" t="s">
        <v>149</v>
      </c>
      <c r="C2" s="233" t="s">
        <v>26</v>
      </c>
      <c r="D2" s="233" t="s">
        <v>175</v>
      </c>
      <c r="E2" s="233" t="s">
        <v>329</v>
      </c>
      <c r="F2" s="234" t="s">
        <v>248</v>
      </c>
      <c r="G2" s="188">
        <v>2020</v>
      </c>
      <c r="H2" s="188">
        <v>2021</v>
      </c>
      <c r="I2" s="201">
        <v>2022</v>
      </c>
      <c r="J2" s="188" t="s">
        <v>421</v>
      </c>
      <c r="K2" s="201">
        <v>2023</v>
      </c>
      <c r="L2" s="201">
        <v>2024</v>
      </c>
      <c r="M2" s="201">
        <v>2025</v>
      </c>
    </row>
    <row r="3" spans="1:13" s="47" customFormat="1" ht="13.5" customHeight="1" x14ac:dyDescent="0.2">
      <c r="A3" s="302" t="s">
        <v>258</v>
      </c>
      <c r="B3" s="303"/>
      <c r="C3" s="303"/>
      <c r="D3" s="303"/>
      <c r="E3" s="303"/>
      <c r="F3" s="304"/>
      <c r="G3" s="171">
        <f t="shared" ref="G3:M3" si="0">G4</f>
        <v>28413</v>
      </c>
      <c r="H3" s="171">
        <f t="shared" si="0"/>
        <v>30996</v>
      </c>
      <c r="I3" s="171">
        <f t="shared" si="0"/>
        <v>31000</v>
      </c>
      <c r="J3" s="171">
        <f t="shared" si="0"/>
        <v>30996</v>
      </c>
      <c r="K3" s="171">
        <f t="shared" si="0"/>
        <v>31000</v>
      </c>
      <c r="L3" s="171">
        <f t="shared" si="0"/>
        <v>45265</v>
      </c>
      <c r="M3" s="171">
        <f t="shared" si="0"/>
        <v>45265</v>
      </c>
    </row>
    <row r="4" spans="1:13" ht="13.5" customHeight="1" x14ac:dyDescent="0.2">
      <c r="A4" s="235">
        <v>3</v>
      </c>
      <c r="B4" s="236"/>
      <c r="C4" s="236"/>
      <c r="D4" s="237"/>
      <c r="E4" s="237"/>
      <c r="F4" s="238" t="s">
        <v>3</v>
      </c>
      <c r="G4" s="239">
        <f t="shared" ref="G4:M4" si="1">G5</f>
        <v>28413</v>
      </c>
      <c r="H4" s="239">
        <f t="shared" si="1"/>
        <v>30996</v>
      </c>
      <c r="I4" s="239">
        <f t="shared" si="1"/>
        <v>31000</v>
      </c>
      <c r="J4" s="239">
        <f t="shared" si="1"/>
        <v>30996</v>
      </c>
      <c r="K4" s="239">
        <f t="shared" si="1"/>
        <v>31000</v>
      </c>
      <c r="L4" s="239">
        <f t="shared" si="1"/>
        <v>45265</v>
      </c>
      <c r="M4" s="239">
        <f t="shared" si="1"/>
        <v>45265</v>
      </c>
    </row>
    <row r="5" spans="1:13" ht="13.5" customHeight="1" x14ac:dyDescent="0.2">
      <c r="A5" s="57"/>
      <c r="B5" s="240">
        <v>3</v>
      </c>
      <c r="C5" s="241"/>
      <c r="D5" s="240"/>
      <c r="E5" s="240"/>
      <c r="F5" s="242" t="s">
        <v>150</v>
      </c>
      <c r="G5" s="243">
        <f t="shared" ref="G5:M6" si="2">G6</f>
        <v>28413</v>
      </c>
      <c r="H5" s="243">
        <f t="shared" si="2"/>
        <v>30996</v>
      </c>
      <c r="I5" s="243">
        <v>31000</v>
      </c>
      <c r="J5" s="243">
        <f t="shared" si="2"/>
        <v>30996</v>
      </c>
      <c r="K5" s="243">
        <f t="shared" si="2"/>
        <v>31000</v>
      </c>
      <c r="L5" s="243">
        <f t="shared" si="2"/>
        <v>45265</v>
      </c>
      <c r="M5" s="243">
        <f t="shared" si="2"/>
        <v>45265</v>
      </c>
    </row>
    <row r="6" spans="1:13" ht="13.5" customHeight="1" x14ac:dyDescent="0.2">
      <c r="A6" s="57"/>
      <c r="B6" s="58"/>
      <c r="C6" s="244">
        <v>2</v>
      </c>
      <c r="D6" s="245" t="s">
        <v>21</v>
      </c>
      <c r="E6" s="245"/>
      <c r="F6" s="246" t="s">
        <v>150</v>
      </c>
      <c r="G6" s="247">
        <f>G7</f>
        <v>28413</v>
      </c>
      <c r="H6" s="247">
        <f>H7</f>
        <v>30996</v>
      </c>
      <c r="I6" s="247">
        <f t="shared" ref="I6" si="3">I7</f>
        <v>31000</v>
      </c>
      <c r="J6" s="247">
        <f t="shared" si="2"/>
        <v>30996</v>
      </c>
      <c r="K6" s="247">
        <f t="shared" si="2"/>
        <v>31000</v>
      </c>
      <c r="L6" s="247">
        <f t="shared" si="2"/>
        <v>45265</v>
      </c>
      <c r="M6" s="247">
        <f t="shared" si="2"/>
        <v>45265</v>
      </c>
    </row>
    <row r="7" spans="1:13" ht="13.5" customHeight="1" x14ac:dyDescent="0.2">
      <c r="A7" s="57"/>
      <c r="B7" s="112"/>
      <c r="C7" s="112"/>
      <c r="D7" s="113"/>
      <c r="E7" s="113" t="s">
        <v>330</v>
      </c>
      <c r="F7" s="114" t="s">
        <v>337</v>
      </c>
      <c r="G7" s="115">
        <v>28413</v>
      </c>
      <c r="H7" s="115">
        <v>30996</v>
      </c>
      <c r="I7" s="115">
        <v>31000</v>
      </c>
      <c r="J7" s="115">
        <v>30996</v>
      </c>
      <c r="K7" s="115">
        <v>31000</v>
      </c>
      <c r="L7" s="115">
        <v>45265</v>
      </c>
      <c r="M7" s="115">
        <v>45265</v>
      </c>
    </row>
    <row r="8" spans="1:13" ht="14.45" customHeight="1" x14ac:dyDescent="0.2">
      <c r="A8" s="59"/>
      <c r="B8" s="59"/>
      <c r="C8" s="59"/>
      <c r="D8" s="60"/>
      <c r="E8" s="60"/>
      <c r="F8" s="61"/>
      <c r="G8" s="59"/>
      <c r="H8" s="59"/>
      <c r="I8" s="59"/>
      <c r="J8" s="59"/>
      <c r="K8" s="62"/>
      <c r="L8" s="59"/>
      <c r="M8" s="59"/>
    </row>
    <row r="9" spans="1:13" ht="15.2" customHeight="1" x14ac:dyDescent="0.2">
      <c r="A9" s="59"/>
      <c r="B9" s="59"/>
      <c r="C9" s="59"/>
      <c r="D9" s="60"/>
      <c r="E9" s="60"/>
      <c r="F9" s="61"/>
      <c r="G9" s="59"/>
      <c r="H9" s="59"/>
      <c r="I9" s="59"/>
      <c r="J9" s="59"/>
      <c r="K9" s="62"/>
      <c r="L9" s="59"/>
      <c r="M9" s="59"/>
    </row>
    <row r="10" spans="1:13" ht="15.2" customHeight="1" x14ac:dyDescent="0.2">
      <c r="A10" s="63"/>
      <c r="B10" s="59"/>
      <c r="C10" s="60"/>
      <c r="D10" s="59"/>
      <c r="E10" s="59"/>
      <c r="F10" s="61"/>
      <c r="G10" s="62"/>
      <c r="H10" s="62"/>
      <c r="I10" s="62"/>
      <c r="J10" s="62"/>
      <c r="K10" s="62"/>
      <c r="L10" s="59"/>
      <c r="M10" s="59"/>
    </row>
    <row r="11" spans="1:13" ht="15.2" customHeight="1" x14ac:dyDescent="0.2">
      <c r="A11" s="60"/>
      <c r="B11" s="59"/>
      <c r="C11" s="60"/>
      <c r="D11" s="59"/>
      <c r="E11" s="59"/>
      <c r="F11" s="61"/>
      <c r="G11" s="59"/>
      <c r="H11" s="59"/>
      <c r="I11" s="59"/>
      <c r="J11" s="59"/>
      <c r="K11" s="59"/>
      <c r="L11" s="43"/>
      <c r="M11" s="59"/>
    </row>
    <row r="12" spans="1:13" x14ac:dyDescent="0.2">
      <c r="A12" s="60"/>
      <c r="B12" s="59"/>
      <c r="C12" s="60"/>
      <c r="D12" s="59"/>
      <c r="E12" s="59"/>
      <c r="F12" s="61"/>
      <c r="G12" s="59"/>
      <c r="H12" s="59"/>
      <c r="I12" s="59"/>
      <c r="J12" s="59"/>
      <c r="K12" s="59"/>
      <c r="L12" s="59"/>
      <c r="M12" s="59"/>
    </row>
    <row r="13" spans="1:13" x14ac:dyDescent="0.2">
      <c r="A13" s="64"/>
      <c r="B13" s="59"/>
      <c r="C13" s="60"/>
      <c r="D13" s="59"/>
      <c r="E13" s="59"/>
      <c r="F13" s="61"/>
      <c r="G13" s="59"/>
      <c r="H13" s="59"/>
      <c r="I13" s="59"/>
      <c r="J13" s="59"/>
      <c r="K13" s="59"/>
      <c r="L13" s="59"/>
      <c r="M13" s="59"/>
    </row>
    <row r="14" spans="1:13" x14ac:dyDescent="0.2">
      <c r="A14" s="64"/>
      <c r="B14" s="59"/>
      <c r="C14" s="60"/>
      <c r="D14" s="59"/>
      <c r="E14" s="59"/>
      <c r="F14" s="61"/>
      <c r="G14" s="59"/>
      <c r="H14" s="59"/>
      <c r="I14" s="59"/>
      <c r="J14" s="59"/>
      <c r="K14" s="59"/>
      <c r="L14" s="59"/>
      <c r="M14" s="59"/>
    </row>
    <row r="15" spans="1:13" x14ac:dyDescent="0.2">
      <c r="A15" s="64"/>
      <c r="B15" s="59"/>
      <c r="C15" s="60"/>
      <c r="D15" s="59"/>
      <c r="E15" s="59"/>
      <c r="F15" s="61"/>
      <c r="G15" s="59"/>
      <c r="H15" s="59"/>
      <c r="I15" s="59"/>
      <c r="J15" s="59"/>
      <c r="K15" s="59"/>
      <c r="L15" s="59"/>
      <c r="M15" s="59"/>
    </row>
    <row r="16" spans="1:13" x14ac:dyDescent="0.2">
      <c r="A16" s="64"/>
      <c r="B16" s="59"/>
      <c r="C16" s="60"/>
      <c r="D16" s="59"/>
      <c r="E16" s="59"/>
      <c r="F16" s="61"/>
      <c r="G16" s="59"/>
      <c r="H16" s="59"/>
      <c r="I16" s="59"/>
      <c r="J16" s="59"/>
      <c r="K16" s="59"/>
      <c r="L16" s="59"/>
      <c r="M16" s="59"/>
    </row>
    <row r="17" spans="1:13" x14ac:dyDescent="0.2">
      <c r="A17" s="60"/>
      <c r="B17" s="59"/>
      <c r="C17" s="60"/>
      <c r="D17" s="59"/>
      <c r="E17" s="59"/>
      <c r="F17" s="61"/>
      <c r="G17" s="59"/>
      <c r="H17" s="59"/>
      <c r="I17" s="59"/>
      <c r="J17" s="59"/>
      <c r="K17" s="59"/>
      <c r="L17" s="59"/>
      <c r="M17" s="59"/>
    </row>
    <row r="18" spans="1:13" x14ac:dyDescent="0.2">
      <c r="A18" s="64"/>
      <c r="B18" s="59"/>
      <c r="C18" s="60"/>
      <c r="D18" s="59"/>
      <c r="E18" s="59"/>
      <c r="F18" s="61"/>
      <c r="G18" s="59"/>
      <c r="H18" s="59"/>
      <c r="I18" s="59"/>
      <c r="J18" s="59"/>
      <c r="K18" s="59"/>
      <c r="L18" s="59"/>
      <c r="M18" s="59"/>
    </row>
    <row r="19" spans="1:13" x14ac:dyDescent="0.2">
      <c r="A19" s="64"/>
      <c r="B19" s="59"/>
      <c r="C19" s="60"/>
      <c r="D19" s="59"/>
      <c r="E19" s="59"/>
      <c r="F19" s="61"/>
      <c r="G19" s="59"/>
      <c r="H19" s="59"/>
      <c r="I19" s="59"/>
      <c r="J19" s="59"/>
      <c r="K19" s="59"/>
      <c r="L19" s="59"/>
      <c r="M19" s="59"/>
    </row>
    <row r="20" spans="1:13" x14ac:dyDescent="0.2">
      <c r="A20" s="64"/>
      <c r="B20" s="59"/>
      <c r="C20" s="60"/>
      <c r="D20" s="59"/>
      <c r="E20" s="59"/>
      <c r="F20" s="61"/>
      <c r="G20" s="59"/>
      <c r="H20" s="59"/>
      <c r="I20" s="59"/>
      <c r="J20" s="59"/>
      <c r="K20" s="59"/>
      <c r="L20" s="59"/>
      <c r="M20" s="59"/>
    </row>
    <row r="21" spans="1:13" x14ac:dyDescent="0.2">
      <c r="A21" s="60"/>
      <c r="B21" s="59"/>
      <c r="C21" s="60"/>
      <c r="D21" s="59"/>
      <c r="E21" s="59"/>
      <c r="F21" s="61"/>
      <c r="G21" s="59"/>
      <c r="H21" s="59"/>
      <c r="I21" s="59"/>
      <c r="J21" s="59"/>
      <c r="K21" s="59"/>
      <c r="L21" s="59"/>
      <c r="M21" s="59"/>
    </row>
    <row r="22" spans="1:13" x14ac:dyDescent="0.2">
      <c r="A22" s="64"/>
      <c r="B22" s="59"/>
      <c r="C22" s="60"/>
      <c r="D22" s="59"/>
      <c r="E22" s="59"/>
      <c r="F22" s="61"/>
      <c r="G22" s="59"/>
      <c r="H22" s="59"/>
      <c r="I22" s="59"/>
      <c r="J22" s="59"/>
      <c r="K22" s="59"/>
      <c r="L22" s="59"/>
      <c r="M22" s="59"/>
    </row>
    <row r="23" spans="1:13" x14ac:dyDescent="0.2">
      <c r="A23" s="60"/>
      <c r="B23" s="59"/>
      <c r="C23" s="60"/>
      <c r="D23" s="59"/>
      <c r="E23" s="59"/>
      <c r="F23" s="61"/>
      <c r="G23" s="59"/>
      <c r="H23" s="59"/>
      <c r="I23" s="59"/>
      <c r="J23" s="59"/>
      <c r="K23" s="59"/>
      <c r="L23" s="59"/>
      <c r="M23" s="59"/>
    </row>
    <row r="24" spans="1:13" x14ac:dyDescent="0.2">
      <c r="A24" s="64"/>
      <c r="B24" s="59"/>
      <c r="C24" s="60"/>
      <c r="D24" s="59"/>
      <c r="E24" s="59"/>
      <c r="F24" s="61"/>
      <c r="G24" s="59"/>
      <c r="H24" s="59"/>
      <c r="I24" s="59"/>
      <c r="J24" s="59"/>
      <c r="K24" s="59"/>
      <c r="L24" s="59"/>
      <c r="M24" s="59"/>
    </row>
    <row r="25" spans="1:13" x14ac:dyDescent="0.2">
      <c r="A25" s="64"/>
      <c r="B25" s="59"/>
      <c r="C25" s="60"/>
      <c r="D25" s="59"/>
      <c r="E25" s="59"/>
      <c r="F25" s="61"/>
      <c r="G25" s="59"/>
      <c r="H25" s="59"/>
      <c r="I25" s="59"/>
      <c r="J25" s="59"/>
      <c r="K25" s="59"/>
      <c r="L25" s="59"/>
      <c r="M25" s="59"/>
    </row>
    <row r="26" spans="1:13" x14ac:dyDescent="0.2">
      <c r="A26" s="59"/>
      <c r="B26" s="59"/>
      <c r="C26" s="59"/>
      <c r="D26" s="59"/>
      <c r="E26" s="59"/>
      <c r="F26" s="61"/>
      <c r="G26" s="59"/>
      <c r="H26" s="59"/>
      <c r="I26" s="59"/>
      <c r="J26" s="59"/>
      <c r="K26" s="59"/>
      <c r="L26" s="59"/>
      <c r="M26" s="59"/>
    </row>
    <row r="27" spans="1:13" x14ac:dyDescent="0.2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1:13" x14ac:dyDescent="0.2">
      <c r="A28" s="42"/>
      <c r="B28" s="42"/>
      <c r="C28" s="42"/>
      <c r="D28" s="42"/>
      <c r="E28" s="42"/>
      <c r="F28" s="66"/>
      <c r="G28" s="42"/>
      <c r="H28" s="42"/>
      <c r="I28" s="42"/>
      <c r="J28" s="42"/>
      <c r="K28" s="42"/>
      <c r="L28" s="42"/>
      <c r="M28" s="42"/>
    </row>
    <row r="29" spans="1:13" x14ac:dyDescent="0.2">
      <c r="D29" s="43"/>
      <c r="E29" s="43"/>
      <c r="K29" s="43"/>
      <c r="L29" s="43"/>
      <c r="M29" s="43"/>
    </row>
    <row r="30" spans="1:13" x14ac:dyDescent="0.2">
      <c r="D30" s="43"/>
      <c r="E30" s="43"/>
      <c r="K30" s="43"/>
      <c r="L30" s="43"/>
      <c r="M30" s="43"/>
    </row>
    <row r="31" spans="1:13" x14ac:dyDescent="0.2">
      <c r="D31" s="43"/>
      <c r="E31" s="43"/>
      <c r="K31" s="43"/>
      <c r="L31" s="43"/>
      <c r="M31" s="43"/>
    </row>
    <row r="32" spans="1:13" x14ac:dyDescent="0.2">
      <c r="D32" s="43"/>
      <c r="E32" s="43"/>
      <c r="K32" s="43"/>
      <c r="L32" s="43"/>
      <c r="M32" s="43"/>
    </row>
    <row r="33" spans="6:6" s="43" customFormat="1" x14ac:dyDescent="0.2">
      <c r="F33" s="49"/>
    </row>
    <row r="34" spans="6:6" s="43" customFormat="1" x14ac:dyDescent="0.2">
      <c r="F34" s="49"/>
    </row>
    <row r="35" spans="6:6" s="43" customFormat="1" x14ac:dyDescent="0.2">
      <c r="F35" s="49"/>
    </row>
    <row r="36" spans="6:6" s="43" customFormat="1" x14ac:dyDescent="0.2">
      <c r="F36" s="49"/>
    </row>
    <row r="37" spans="6:6" s="43" customFormat="1" x14ac:dyDescent="0.2">
      <c r="F37" s="49"/>
    </row>
    <row r="38" spans="6:6" s="43" customFormat="1" x14ac:dyDescent="0.2">
      <c r="F38" s="49"/>
    </row>
    <row r="39" spans="6:6" s="43" customFormat="1" x14ac:dyDescent="0.2">
      <c r="F39" s="49"/>
    </row>
    <row r="40" spans="6:6" s="43" customFormat="1" x14ac:dyDescent="0.2">
      <c r="F40" s="49"/>
    </row>
    <row r="41" spans="6:6" s="43" customFormat="1" x14ac:dyDescent="0.2">
      <c r="F41" s="49"/>
    </row>
    <row r="42" spans="6:6" s="43" customFormat="1" x14ac:dyDescent="0.2">
      <c r="F42" s="49"/>
    </row>
    <row r="43" spans="6:6" s="43" customFormat="1" x14ac:dyDescent="0.2">
      <c r="F43" s="49"/>
    </row>
    <row r="44" spans="6:6" s="43" customFormat="1" x14ac:dyDescent="0.2">
      <c r="F44" s="49"/>
    </row>
    <row r="45" spans="6:6" s="43" customFormat="1" x14ac:dyDescent="0.2">
      <c r="F45" s="49"/>
    </row>
    <row r="46" spans="6:6" s="43" customFormat="1" x14ac:dyDescent="0.2">
      <c r="F46" s="49"/>
    </row>
    <row r="47" spans="6:6" s="43" customFormat="1" x14ac:dyDescent="0.2">
      <c r="F47" s="49"/>
    </row>
    <row r="48" spans="6:6" s="43" customFormat="1" x14ac:dyDescent="0.2">
      <c r="F48" s="49"/>
    </row>
    <row r="49" spans="6:6" s="43" customFormat="1" x14ac:dyDescent="0.2">
      <c r="F49" s="49"/>
    </row>
  </sheetData>
  <mergeCells count="5">
    <mergeCell ref="I1:J1"/>
    <mergeCell ref="K1:M1"/>
    <mergeCell ref="G1:H1"/>
    <mergeCell ref="A3:F3"/>
    <mergeCell ref="A1:F1"/>
  </mergeCells>
  <phoneticPr fontId="1" type="noConversion"/>
  <pageMargins left="0.78740157480314965" right="0" top="0.78740157480314965" bottom="0.39370078740157483" header="0.31496062992125984" footer="0.31496062992125984"/>
  <pageSetup paperSize="9" scale="82" fitToHeight="0" orientation="landscape" r:id="rId1"/>
  <headerFooter alignWithMargins="0">
    <oddHeader xml:space="preserve">&amp;C&amp;"Arial,Tučné"&amp;14 OBEC LIKAVKA - rozpočet - výdavky - finančné operácie na roky 2023 - 2025 - SCHVÁLENÝ - 13.12.2022
</oddHeader>
    <oddFooter>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 fitToPage="1"/>
  </sheetPr>
  <dimension ref="A1:K19"/>
  <sheetViews>
    <sheetView view="pageLayout" zoomScaleNormal="100" workbookViewId="0">
      <selection activeCell="G26" sqref="G26"/>
    </sheetView>
  </sheetViews>
  <sheetFormatPr defaultColWidth="9.140625" defaultRowHeight="12.75" x14ac:dyDescent="0.2"/>
  <cols>
    <col min="1" max="1" width="8" style="2" customWidth="1"/>
    <col min="2" max="2" width="49.5703125" style="2" customWidth="1"/>
    <col min="3" max="3" width="12" style="13" customWidth="1"/>
    <col min="4" max="4" width="12" style="2" customWidth="1"/>
    <col min="5" max="5" width="13.140625" style="2" customWidth="1"/>
    <col min="6" max="6" width="11.140625" style="2" customWidth="1"/>
    <col min="7" max="7" width="13.5703125" style="2" customWidth="1"/>
    <col min="8" max="8" width="12.5703125" style="2" customWidth="1"/>
    <col min="9" max="9" width="10" style="2" customWidth="1"/>
    <col min="10" max="16384" width="9.140625" style="2"/>
  </cols>
  <sheetData>
    <row r="1" spans="1:9" ht="21.2" customHeight="1" x14ac:dyDescent="0.2">
      <c r="A1" s="310" t="s">
        <v>180</v>
      </c>
      <c r="B1" s="310"/>
      <c r="C1" s="308" t="s">
        <v>95</v>
      </c>
      <c r="D1" s="309"/>
      <c r="E1" s="308" t="s">
        <v>419</v>
      </c>
      <c r="F1" s="309"/>
      <c r="G1" s="311" t="s">
        <v>411</v>
      </c>
      <c r="H1" s="311"/>
      <c r="I1" s="311"/>
    </row>
    <row r="2" spans="1:9" s="4" customFormat="1" ht="62.25" customHeight="1" x14ac:dyDescent="0.2">
      <c r="A2" s="248" t="s">
        <v>329</v>
      </c>
      <c r="B2" s="249" t="s">
        <v>249</v>
      </c>
      <c r="C2" s="200">
        <v>2020</v>
      </c>
      <c r="D2" s="200">
        <v>2021</v>
      </c>
      <c r="E2" s="200">
        <v>2022</v>
      </c>
      <c r="F2" s="200" t="s">
        <v>407</v>
      </c>
      <c r="G2" s="200">
        <v>2023</v>
      </c>
      <c r="H2" s="200">
        <v>2024</v>
      </c>
      <c r="I2" s="200">
        <v>2025</v>
      </c>
    </row>
    <row r="3" spans="1:9" s="14" customFormat="1" ht="15.2" customHeight="1" x14ac:dyDescent="0.2">
      <c r="A3" s="306" t="s">
        <v>257</v>
      </c>
      <c r="B3" s="307"/>
      <c r="C3" s="250">
        <f t="shared" ref="C3" si="0">C4+C9</f>
        <v>426551</v>
      </c>
      <c r="D3" s="250">
        <f t="shared" ref="D3:I3" si="1">D4+D9</f>
        <v>170294</v>
      </c>
      <c r="E3" s="250">
        <f t="shared" ref="E3" si="2">E4+E9</f>
        <v>136387</v>
      </c>
      <c r="F3" s="250">
        <f t="shared" si="1"/>
        <v>202058</v>
      </c>
      <c r="G3" s="250">
        <f t="shared" si="1"/>
        <v>278364</v>
      </c>
      <c r="H3" s="250">
        <f t="shared" si="1"/>
        <v>3000</v>
      </c>
      <c r="I3" s="250">
        <f t="shared" si="1"/>
        <v>3000</v>
      </c>
    </row>
    <row r="4" spans="1:9" s="14" customFormat="1" ht="15.2" customHeight="1" x14ac:dyDescent="0.2">
      <c r="A4" s="251">
        <v>400</v>
      </c>
      <c r="B4" s="252" t="s">
        <v>260</v>
      </c>
      <c r="C4" s="253">
        <f t="shared" ref="C4:I4" si="3">C5</f>
        <v>59490</v>
      </c>
      <c r="D4" s="253">
        <f t="shared" si="3"/>
        <v>170294</v>
      </c>
      <c r="E4" s="253">
        <f t="shared" si="3"/>
        <v>136387</v>
      </c>
      <c r="F4" s="253">
        <f t="shared" si="3"/>
        <v>202058</v>
      </c>
      <c r="G4" s="253">
        <f t="shared" si="3"/>
        <v>278364</v>
      </c>
      <c r="H4" s="253">
        <f t="shared" si="3"/>
        <v>3000</v>
      </c>
      <c r="I4" s="253">
        <f t="shared" si="3"/>
        <v>3000</v>
      </c>
    </row>
    <row r="5" spans="1:9" s="14" customFormat="1" ht="15.2" customHeight="1" x14ac:dyDescent="0.2">
      <c r="A5" s="100">
        <v>450</v>
      </c>
      <c r="B5" s="101" t="s">
        <v>259</v>
      </c>
      <c r="C5" s="102">
        <f t="shared" ref="C5" si="4">C6+C7</f>
        <v>59490</v>
      </c>
      <c r="D5" s="102">
        <f t="shared" ref="D5:I5" si="5">D6+D7</f>
        <v>170294</v>
      </c>
      <c r="E5" s="102">
        <f t="shared" ref="E5" si="6">E6+E7</f>
        <v>136387</v>
      </c>
      <c r="F5" s="102">
        <f t="shared" si="5"/>
        <v>202058</v>
      </c>
      <c r="G5" s="102">
        <f t="shared" si="5"/>
        <v>278364</v>
      </c>
      <c r="H5" s="102">
        <f t="shared" si="5"/>
        <v>3000</v>
      </c>
      <c r="I5" s="102">
        <f t="shared" si="5"/>
        <v>3000</v>
      </c>
    </row>
    <row r="6" spans="1:9" ht="15.2" customHeight="1" x14ac:dyDescent="0.2">
      <c r="A6" s="257">
        <v>453</v>
      </c>
      <c r="B6" s="258" t="s">
        <v>203</v>
      </c>
      <c r="C6" s="259">
        <v>26267</v>
      </c>
      <c r="D6" s="259">
        <v>74129</v>
      </c>
      <c r="E6" s="260">
        <v>33000</v>
      </c>
      <c r="F6" s="261">
        <v>124432</v>
      </c>
      <c r="G6" s="260">
        <v>33000</v>
      </c>
      <c r="H6" s="260">
        <v>3000</v>
      </c>
      <c r="I6" s="260">
        <v>3000</v>
      </c>
    </row>
    <row r="7" spans="1:9" ht="15.2" customHeight="1" x14ac:dyDescent="0.2">
      <c r="A7" s="257">
        <v>454</v>
      </c>
      <c r="B7" s="258" t="s">
        <v>263</v>
      </c>
      <c r="C7" s="259">
        <v>33223</v>
      </c>
      <c r="D7" s="259">
        <v>96165</v>
      </c>
      <c r="E7" s="259">
        <v>103387</v>
      </c>
      <c r="F7" s="259">
        <v>77626</v>
      </c>
      <c r="G7" s="259">
        <v>245364</v>
      </c>
      <c r="H7" s="259">
        <f t="shared" ref="H7:I7" si="7">H8</f>
        <v>0</v>
      </c>
      <c r="I7" s="259">
        <f t="shared" si="7"/>
        <v>0</v>
      </c>
    </row>
    <row r="8" spans="1:9" ht="15.2" customHeight="1" x14ac:dyDescent="0.2">
      <c r="A8" s="262">
        <v>454001</v>
      </c>
      <c r="B8" s="258" t="s">
        <v>261</v>
      </c>
      <c r="C8" s="259">
        <v>33223</v>
      </c>
      <c r="D8" s="259">
        <v>96165</v>
      </c>
      <c r="E8" s="259">
        <v>103387</v>
      </c>
      <c r="F8" s="261">
        <v>77626</v>
      </c>
      <c r="G8" s="259">
        <v>245364</v>
      </c>
      <c r="H8" s="259">
        <v>0</v>
      </c>
      <c r="I8" s="259">
        <v>0</v>
      </c>
    </row>
    <row r="9" spans="1:9" ht="15.2" customHeight="1" x14ac:dyDescent="0.2">
      <c r="A9" s="254">
        <v>500</v>
      </c>
      <c r="B9" s="255" t="s">
        <v>264</v>
      </c>
      <c r="C9" s="256">
        <f t="shared" ref="C9:I10" si="8">C10</f>
        <v>367061</v>
      </c>
      <c r="D9" s="256">
        <f t="shared" si="8"/>
        <v>0</v>
      </c>
      <c r="E9" s="256">
        <f t="shared" si="8"/>
        <v>0</v>
      </c>
      <c r="F9" s="256">
        <f t="shared" si="8"/>
        <v>0</v>
      </c>
      <c r="G9" s="256">
        <f t="shared" si="8"/>
        <v>0</v>
      </c>
      <c r="H9" s="256">
        <f t="shared" si="8"/>
        <v>0</v>
      </c>
      <c r="I9" s="256">
        <f t="shared" si="8"/>
        <v>0</v>
      </c>
    </row>
    <row r="10" spans="1:9" ht="15.2" customHeight="1" x14ac:dyDescent="0.2">
      <c r="A10" s="103">
        <v>510</v>
      </c>
      <c r="B10" s="104" t="s">
        <v>265</v>
      </c>
      <c r="C10" s="105">
        <f>C11+C12</f>
        <v>367061</v>
      </c>
      <c r="D10" s="105">
        <f>D11+D12</f>
        <v>0</v>
      </c>
      <c r="E10" s="105">
        <f t="shared" si="8"/>
        <v>0</v>
      </c>
      <c r="F10" s="105">
        <f>F11+F12</f>
        <v>0</v>
      </c>
      <c r="G10" s="105">
        <f t="shared" si="8"/>
        <v>0</v>
      </c>
      <c r="H10" s="105">
        <f t="shared" si="8"/>
        <v>0</v>
      </c>
      <c r="I10" s="105">
        <f t="shared" si="8"/>
        <v>0</v>
      </c>
    </row>
    <row r="11" spans="1:9" x14ac:dyDescent="0.2">
      <c r="A11" s="262">
        <v>513002</v>
      </c>
      <c r="B11" s="258" t="s">
        <v>262</v>
      </c>
      <c r="C11" s="259">
        <v>310000</v>
      </c>
      <c r="D11" s="259">
        <v>0</v>
      </c>
      <c r="E11" s="259">
        <v>0</v>
      </c>
      <c r="F11" s="261">
        <v>0</v>
      </c>
      <c r="G11" s="259">
        <v>0</v>
      </c>
      <c r="H11" s="259">
        <v>0</v>
      </c>
      <c r="I11" s="259">
        <v>0</v>
      </c>
    </row>
    <row r="12" spans="1:9" x14ac:dyDescent="0.2">
      <c r="A12" s="262">
        <v>514002</v>
      </c>
      <c r="B12" s="258" t="s">
        <v>262</v>
      </c>
      <c r="C12" s="259">
        <v>57061</v>
      </c>
      <c r="D12" s="259">
        <v>0</v>
      </c>
      <c r="E12" s="259">
        <v>0</v>
      </c>
      <c r="F12" s="261">
        <v>0</v>
      </c>
      <c r="G12" s="259">
        <v>0</v>
      </c>
      <c r="H12" s="259">
        <v>0</v>
      </c>
      <c r="I12" s="259">
        <v>0</v>
      </c>
    </row>
    <row r="19" spans="7:11" x14ac:dyDescent="0.2">
      <c r="G19" s="59"/>
      <c r="H19" s="59"/>
      <c r="I19" s="59"/>
      <c r="J19" s="43"/>
      <c r="K19" s="43"/>
    </row>
  </sheetData>
  <mergeCells count="5">
    <mergeCell ref="A3:B3"/>
    <mergeCell ref="C1:D1"/>
    <mergeCell ref="A1:B1"/>
    <mergeCell ref="G1:I1"/>
    <mergeCell ref="E1:F1"/>
  </mergeCells>
  <phoneticPr fontId="1" type="noConversion"/>
  <pageMargins left="0.98425196850393704" right="0.39370078740157483" top="0.78740157480314965" bottom="0.39370078740157483" header="0.31496062992125984" footer="0.31496062992125984"/>
  <pageSetup paperSize="9" scale="94" fitToHeight="0" orientation="landscape" r:id="rId1"/>
  <headerFooter alignWithMargins="0">
    <oddHeader>&amp;C&amp;"Arial,Tučné"&amp;14OBEC LIKAVKA - rozpočet - príjmy - finančné operácie na roky 2023 - 2025 - SCHVÁLENÝ - 13.12.2022</oddHeader>
    <oddFooter>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51"/>
  <sheetViews>
    <sheetView view="pageLayout" zoomScaleNormal="100" workbookViewId="0">
      <selection activeCell="C34" sqref="C34"/>
    </sheetView>
  </sheetViews>
  <sheetFormatPr defaultColWidth="9.140625" defaultRowHeight="12" x14ac:dyDescent="0.2"/>
  <cols>
    <col min="1" max="4" width="17.5703125" style="76" customWidth="1"/>
    <col min="5" max="16384" width="9.140625" style="76"/>
  </cols>
  <sheetData>
    <row r="1" spans="1:4" x14ac:dyDescent="0.2">
      <c r="A1" s="313" t="s">
        <v>268</v>
      </c>
      <c r="B1" s="313"/>
      <c r="C1" s="313"/>
      <c r="D1" s="313"/>
    </row>
    <row r="2" spans="1:4" x14ac:dyDescent="0.2">
      <c r="A2" s="312"/>
      <c r="B2" s="94" t="s">
        <v>84</v>
      </c>
      <c r="C2" s="94" t="s">
        <v>85</v>
      </c>
      <c r="D2" s="312" t="s">
        <v>86</v>
      </c>
    </row>
    <row r="3" spans="1:4" x14ac:dyDescent="0.2">
      <c r="A3" s="312"/>
      <c r="B3" s="94" t="s">
        <v>24</v>
      </c>
      <c r="C3" s="94" t="s">
        <v>24</v>
      </c>
      <c r="D3" s="312"/>
    </row>
    <row r="4" spans="1:4" x14ac:dyDescent="0.2">
      <c r="A4" s="77" t="s">
        <v>87</v>
      </c>
      <c r="B4" s="78">
        <v>2118192</v>
      </c>
      <c r="C4" s="78">
        <v>2077764</v>
      </c>
      <c r="D4" s="79">
        <f>SUM(B4-C4)</f>
        <v>40428</v>
      </c>
    </row>
    <row r="5" spans="1:4" x14ac:dyDescent="0.2">
      <c r="A5" s="80" t="s">
        <v>88</v>
      </c>
      <c r="B5" s="78">
        <v>0</v>
      </c>
      <c r="C5" s="78">
        <v>279364</v>
      </c>
      <c r="D5" s="79">
        <f>SUM(B5-C5)</f>
        <v>-279364</v>
      </c>
    </row>
    <row r="6" spans="1:4" x14ac:dyDescent="0.2">
      <c r="A6" s="77" t="s">
        <v>89</v>
      </c>
      <c r="B6" s="78">
        <v>278364</v>
      </c>
      <c r="C6" s="78">
        <v>31000</v>
      </c>
      <c r="D6" s="79">
        <f>SUM(B6-C6)</f>
        <v>247364</v>
      </c>
    </row>
    <row r="7" spans="1:4" x14ac:dyDescent="0.2">
      <c r="A7" s="263" t="s">
        <v>481</v>
      </c>
      <c r="B7" s="264">
        <f>SUM(B4:B6)</f>
        <v>2396556</v>
      </c>
      <c r="C7" s="264">
        <f>SUM(C4:C6)</f>
        <v>2388128</v>
      </c>
      <c r="D7" s="264">
        <f>SUM(D4:D6)</f>
        <v>8428</v>
      </c>
    </row>
    <row r="10" spans="1:4" ht="12" customHeight="1" x14ac:dyDescent="0.2"/>
    <row r="11" spans="1:4" x14ac:dyDescent="0.2">
      <c r="A11" s="313" t="s">
        <v>346</v>
      </c>
      <c r="B11" s="313"/>
      <c r="C11" s="313"/>
      <c r="D11" s="313"/>
    </row>
    <row r="12" spans="1:4" x14ac:dyDescent="0.2">
      <c r="A12" s="312"/>
      <c r="B12" s="94" t="s">
        <v>84</v>
      </c>
      <c r="C12" s="94" t="s">
        <v>85</v>
      </c>
      <c r="D12" s="312" t="s">
        <v>86</v>
      </c>
    </row>
    <row r="13" spans="1:4" x14ac:dyDescent="0.2">
      <c r="A13" s="312"/>
      <c r="B13" s="94" t="s">
        <v>24</v>
      </c>
      <c r="C13" s="94" t="s">
        <v>24</v>
      </c>
      <c r="D13" s="312"/>
    </row>
    <row r="14" spans="1:4" x14ac:dyDescent="0.2">
      <c r="A14" s="77" t="s">
        <v>87</v>
      </c>
      <c r="B14" s="78">
        <v>2118498</v>
      </c>
      <c r="C14" s="78">
        <v>2071524</v>
      </c>
      <c r="D14" s="79">
        <f>SUM(B14-C14)</f>
        <v>46974</v>
      </c>
    </row>
    <row r="15" spans="1:4" x14ac:dyDescent="0.2">
      <c r="A15" s="80" t="s">
        <v>88</v>
      </c>
      <c r="B15" s="78">
        <f>'KP 2023_2025_SCHVÁLENÝ'!J3</f>
        <v>0</v>
      </c>
      <c r="C15" s="78">
        <v>0</v>
      </c>
      <c r="D15" s="79">
        <f>SUM(B15-C15)</f>
        <v>0</v>
      </c>
    </row>
    <row r="16" spans="1:4" x14ac:dyDescent="0.2">
      <c r="A16" s="77" t="s">
        <v>89</v>
      </c>
      <c r="B16" s="78">
        <v>3000</v>
      </c>
      <c r="C16" s="78">
        <f>FOV_2023_2025_SCHVÁLENÝ!L3</f>
        <v>45265</v>
      </c>
      <c r="D16" s="79">
        <f>SUM(B16-C16)</f>
        <v>-42265</v>
      </c>
    </row>
    <row r="17" spans="1:4" x14ac:dyDescent="0.2">
      <c r="A17" s="263" t="s">
        <v>481</v>
      </c>
      <c r="B17" s="264">
        <f>SUM(B14:B16)</f>
        <v>2121498</v>
      </c>
      <c r="C17" s="264">
        <f>SUM(C14:C16)</f>
        <v>2116789</v>
      </c>
      <c r="D17" s="264">
        <f>SUM(D14:D16)</f>
        <v>4709</v>
      </c>
    </row>
    <row r="21" spans="1:4" x14ac:dyDescent="0.2">
      <c r="A21" s="313" t="s">
        <v>405</v>
      </c>
      <c r="B21" s="313"/>
      <c r="C21" s="313"/>
      <c r="D21" s="313"/>
    </row>
    <row r="22" spans="1:4" x14ac:dyDescent="0.2">
      <c r="A22" s="312"/>
      <c r="B22" s="94" t="s">
        <v>84</v>
      </c>
      <c r="C22" s="94" t="s">
        <v>85</v>
      </c>
      <c r="D22" s="312" t="s">
        <v>86</v>
      </c>
    </row>
    <row r="23" spans="1:4" x14ac:dyDescent="0.2">
      <c r="A23" s="312"/>
      <c r="B23" s="94" t="s">
        <v>24</v>
      </c>
      <c r="C23" s="94" t="s">
        <v>24</v>
      </c>
      <c r="D23" s="312"/>
    </row>
    <row r="24" spans="1:4" x14ac:dyDescent="0.2">
      <c r="A24" s="77" t="s">
        <v>87</v>
      </c>
      <c r="B24" s="78">
        <v>2111998</v>
      </c>
      <c r="C24" s="78">
        <v>2064835</v>
      </c>
      <c r="D24" s="79">
        <f>SUM(B24-C24)</f>
        <v>47163</v>
      </c>
    </row>
    <row r="25" spans="1:4" x14ac:dyDescent="0.2">
      <c r="A25" s="80" t="s">
        <v>88</v>
      </c>
      <c r="B25" s="78">
        <f>'KP 2023_2025_SCHVÁLENÝ'!K3</f>
        <v>0</v>
      </c>
      <c r="C25" s="78">
        <v>0</v>
      </c>
      <c r="D25" s="79">
        <f>SUM(B25-C25)</f>
        <v>0</v>
      </c>
    </row>
    <row r="26" spans="1:4" x14ac:dyDescent="0.2">
      <c r="A26" s="77" t="s">
        <v>89</v>
      </c>
      <c r="B26" s="78">
        <f>FOP_2023_2025_SCHVÁLENÝ!I3</f>
        <v>3000</v>
      </c>
      <c r="C26" s="78">
        <v>45265</v>
      </c>
      <c r="D26" s="79">
        <f>SUM(B26-C26)</f>
        <v>-42265</v>
      </c>
    </row>
    <row r="27" spans="1:4" x14ac:dyDescent="0.2">
      <c r="A27" s="263" t="s">
        <v>481</v>
      </c>
      <c r="B27" s="264">
        <f>SUM(B24:B26)</f>
        <v>2114998</v>
      </c>
      <c r="C27" s="264">
        <f>SUM(C24:C26)</f>
        <v>2110100</v>
      </c>
      <c r="D27" s="264">
        <f>SUM(D24:D26)</f>
        <v>4898</v>
      </c>
    </row>
    <row r="51" spans="4:4" x14ac:dyDescent="0.2">
      <c r="D51" s="81"/>
    </row>
  </sheetData>
  <mergeCells count="9">
    <mergeCell ref="A22:A23"/>
    <mergeCell ref="D22:D23"/>
    <mergeCell ref="A12:A13"/>
    <mergeCell ref="D12:D13"/>
    <mergeCell ref="A1:D1"/>
    <mergeCell ref="A2:A3"/>
    <mergeCell ref="D2:D3"/>
    <mergeCell ref="A11:D11"/>
    <mergeCell ref="A21:D2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&amp;C&amp;"Arial,Tučné"OBEC LIKAVKA - ROZPOČET 2023 - 2025 SCHVÁLENÝ - 13.12.2022</oddHead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3</vt:i4>
      </vt:variant>
    </vt:vector>
  </HeadingPairs>
  <TitlesOfParts>
    <vt:vector size="10" baseType="lpstr">
      <vt:lpstr>BV_2023_2025_SCHVÁLENÝ </vt:lpstr>
      <vt:lpstr>KV_2023_2025_SCHVÁLENÝ</vt:lpstr>
      <vt:lpstr>BP 2023_2025_SCHVÁLENÝ</vt:lpstr>
      <vt:lpstr>KP 2023_2025_SCHVÁLENÝ</vt:lpstr>
      <vt:lpstr>FOV_2023_2025_SCHVÁLENÝ</vt:lpstr>
      <vt:lpstr>FOP_2023_2025_SCHVÁLENÝ</vt:lpstr>
      <vt:lpstr>rekapitulácia</vt:lpstr>
      <vt:lpstr>'BP 2023_2025_SCHVÁLENÝ'!Názvy_tlače</vt:lpstr>
      <vt:lpstr>'BV_2023_2025_SCHVÁLENÝ '!Názvy_tlače</vt:lpstr>
      <vt:lpstr>KV_2023_2025_SCHVÁLENÝ!Názvy_tlače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Jandurová</dc:creator>
  <cp:lastModifiedBy>Hatalová Zuzana</cp:lastModifiedBy>
  <cp:lastPrinted>2022-11-23T13:01:18Z</cp:lastPrinted>
  <dcterms:created xsi:type="dcterms:W3CDTF">2008-12-07T20:30:58Z</dcterms:created>
  <dcterms:modified xsi:type="dcterms:W3CDTF">2022-12-13T06:12:36Z</dcterms:modified>
</cp:coreProperties>
</file>